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register" sheetId="1" state="visible" r:id="rId3"/>
    <sheet name="to_cold" sheetId="2" state="visible" r:id="rId4"/>
    <sheet name="charts" sheetId="3" state="visible" r:id="rId5"/>
  </sheets>
  <definedNames>
    <definedName function="false" hidden="true" localSheetId="0" name="_xlnm._FilterDatabase" vbProcedure="false">register!$A$1:$P$38</definedName>
    <definedName function="false" hidden="false" localSheetId="0" name="_FilterDatabase_0_0" vbProcedure="false">register!$A$1:$P$33</definedName>
    <definedName function="false" hidden="false" localSheetId="0" name="_FilterDatabase_0_0_0" vbProcedure="false">register!$A$1:$P$32</definedName>
    <definedName function="false" hidden="false" localSheetId="0" name="_FilterDatabase_0_0_0_0" vbProcedure="false">register!$A$1:$P$31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<sst xmlns="http://schemas.openxmlformats.org/spreadsheetml/2006/main" count="212" uniqueCount="80">
  <si>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</si>
  <si>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</si>
  <si>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</si>
  <si>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</si>
  <si>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</si>
  <si>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</si>
  <si>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</si>
  <si>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</si>
  <si>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</si>
  <si>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</si>
  <si>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</si>
  <si>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</si>
  <si>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</si>
  <si>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</si>
  <si>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</si>
  <si>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outstanding_debt_plus_interests</t>
  </si>
  <si>
    <t xml:space="preserve">outstanding_debt</t>
  </si>
  <si>
    <t xml:space="preserve">interest_until_maturity</t>
  </si>
  <si>
    <t xml:space="preserve">exit_value</t>
  </si>
  <si>
    <t xml:space="preserve">btc_buyed_if_dcad</t>
  </si>
  <si>
    <t xml:space="preserve">accumulated_dca_btc</t>
  </si>
  <si>
    <t xml:space="preserve">dca_value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</si>
  <si>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</si>
  <si>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</si>
  <si>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</si>
  <si>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</si>
  <si>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</si>
  <si>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</si>
  <si>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</si>
  <si>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</si>
  <si>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</si>
  <si>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</si>
  <si>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</si>
  <si>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</si>
  <si>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</si>
  <si>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</si>
  <si>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</si>
  <si>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</si>
  <si>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</si>
  <si>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</si>
  <si>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</si>
  <si>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</si>
  <si>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</si>
  <si>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</si>
  <si>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</si>
  <si>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</si>
  <si>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</si>
  <si>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</si>
  <si>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</si>
  <si>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</si>
  <si>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</si>
  <si>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</si>
  <si>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</si>
  <si>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</si>
  <si>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</si>
  <si>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</si>
  <si>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</si>
  <si>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</si>
  <si>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</si>
  <si>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</si>
  <si>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</si>
  <si>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</si>
  <si>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</si>
  <si>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</si>
  <si>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5fwfuk</t>
  </si>
  <si>
    <t xml:space="preserve">sell BTC</t>
  </si>
  <si>
    <t xml:space="preserve">eur received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</si>
  <si>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</si>
  <si>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</si>
  <si>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</si>
  <si>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</si>
  <si>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 + interests</t>
  </si>
  <si>
    <t xml:space="preserve">Total BTC Stack</t>
  </si>
  <si>
    <t xml:space="preserve">BTC Price</t>
  </si>
  <si>
    <t xml:space="preserve">Exit value</t>
  </si>
  <si>
    <t xml:space="preserve">step_integration</t>
  </si>
  <si>
    <t xml:space="preserve">integrated_exit_value</t>
  </si>
  <si>
    <t xml:space="preserve">DCA Stack</t>
  </si>
  <si>
    <t xml:space="preserve">DCA Value</t>
  </si>
  <si>
    <t xml:space="preserve">integrated_dca_value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</si>
</sst>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#,##0.00\ [$€-C0A];[RED]\-#,##0.00\ [$€-C0A]"/>
    <numFmt numFmtId="166" formatCode="yyyy\-mm\-dd"/>
    <numFmt numFmtId="167" formatCode="#,##0.00\ [$€-403];[RED]\-#,##0.00\ [$€-403]"/>
    <numFmt numFmtId="168" formatCode="0"/>
    <numFmt numFmtId="169" formatCode="[$€-413]\ #,##0;[RED][$€-413]\ #,##0\-"/>
    <numFmt numFmtId="170" formatCode="0.00000000"/>
    <numFmt numFmtId="171" formatCode="#,##0.00\ [$€-803];[RED]\-#,##0.00\ [$€-803]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778740612363"/>
          <c:y val="0.0421430172607039"/>
          <c:w val="0.838460427498556"/>
          <c:h val="0.744003586639767"/>
        </c:manualLayout>
      </c:layout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2024-02-02</c:v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2024-02-02</c:v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37718.9300000001</c:v>
                </c:pt>
                <c:pt idx="18">
                  <c:v>37352.7300000001</c:v>
                </c:pt>
                <c:pt idx="19">
                  <c:v>36986.5300000001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52948842"/>
        <c:axId val="35897178"/>
      </c:lineChart>
      <c:dateAx>
        <c:axId val="52948842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35897178"/>
        <c:crosses val="autoZero"/>
        <c:auto val="1"/>
        <c:lblOffset val="100"/>
        <c:baseTimeUnit val="months"/>
        <c:noMultiLvlLbl val="0"/>
      </c:dateAx>
      <c:valAx>
        <c:axId val="35897178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2948842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1989320750031"/>
          <c:y val="0.57350963693411"/>
          <c:w val="0.268285111138706"/>
          <c:h val="0.213469296279695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03094295351225"/>
          <c:y val="0.0421888988361683"/>
          <c:w val="0.86874908344332"/>
          <c:h val="0.744180841539839"/>
        </c:manualLayout>
      </c:layout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2024-02-02</c:v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>1.35916794</c:v>
                </c:pt>
                <c:pt idx="17">
                  <c:v>1.33998635</c:v>
                </c:pt>
                <c:pt idx="18">
                  <c:v>1.33998635</c:v>
                </c:pt>
                <c:pt idx="19">
                  <c:v>1.32429598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5100245"/>
        <c:axId val="96645443"/>
      </c:lineChart>
      <c:dateAx>
        <c:axId val="95100245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96645443"/>
        <c:crosses val="autoZero"/>
        <c:auto val="1"/>
        <c:lblOffset val="100"/>
        <c:baseTimeUnit val="months"/>
        <c:noMultiLvlLbl val="0"/>
      </c:dateAx>
      <c:valAx>
        <c:axId val="96645443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95100245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06253359612973"/>
          <c:y val="0.709074633545933"/>
          <c:w val="0.359612972585558"/>
          <c:h val="0.0670247286561486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2024-02-02</c:v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2024-02-02</c:v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37718.9300000001</c:v>
                </c:pt>
                <c:pt idx="18">
                  <c:v>37352.7300000001</c:v>
                </c:pt>
                <c:pt idx="19">
                  <c:v>36986.5300000001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635770"/>
        <c:axId val="18156228"/>
      </c:lineChart>
      <c:dateAx>
        <c:axId val="4635770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18156228"/>
        <c:crosses val="autoZero"/>
        <c:auto val="1"/>
        <c:lblOffset val="100"/>
        <c:baseTimeUnit val="months"/>
        <c:noMultiLvlLbl val="0"/>
      </c:dateAx>
      <c:valAx>
        <c:axId val="18156228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4635770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4418604651"/>
          <c:y val="0.579549276824756"/>
          <c:w val="0.268279069767442"/>
          <c:h val="0.213476847180177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8438464931628"/>
          <c:y val="0.0420675766390691"/>
          <c:w val="0.845243346566681"/>
          <c:h val="0.744461848288208"/>
        </c:manualLayout>
      </c:layout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2024-02-02</c:v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>1.35916794</c:v>
                </c:pt>
                <c:pt idx="17">
                  <c:v>1.33998635</c:v>
                </c:pt>
                <c:pt idx="18">
                  <c:v>1.33998635</c:v>
                </c:pt>
                <c:pt idx="19">
                  <c:v>1.32429598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charts!$I$1:$I$1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2024-02-02</c:v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charts!$I$2:$I$50</c:f>
              <c:numCache>
                <c:formatCode>General</c:formatCode>
                <c:ptCount val="49"/>
                <c:pt idx="0">
                  <c:v>0</c:v>
                </c:pt>
                <c:pt idx="1">
                  <c:v>0.0166454545454545</c:v>
                </c:pt>
                <c:pt idx="2">
                  <c:v>0.0349554545454545</c:v>
                </c:pt>
                <c:pt idx="3">
                  <c:v>0.0532654545454546</c:v>
                </c:pt>
                <c:pt idx="4">
                  <c:v>0.0756036545454546</c:v>
                </c:pt>
                <c:pt idx="5">
                  <c:v>0.0971448310160428</c:v>
                </c:pt>
                <c:pt idx="6">
                  <c:v>0.116418515226569</c:v>
                </c:pt>
                <c:pt idx="7">
                  <c:v>0.132256245526716</c:v>
                </c:pt>
                <c:pt idx="8">
                  <c:v>0.14617120543856</c:v>
                </c:pt>
                <c:pt idx="9">
                  <c:v>0.160645513738955</c:v>
                </c:pt>
                <c:pt idx="10">
                  <c:v>0.175352341048192</c:v>
                </c:pt>
                <c:pt idx="11">
                  <c:v>0.188766260462112</c:v>
                </c:pt>
                <c:pt idx="12">
                  <c:v>0.202430439566589</c:v>
                </c:pt>
                <c:pt idx="13">
                  <c:v>0.217688772899923</c:v>
                </c:pt>
                <c:pt idx="14">
                  <c:v>0.232635711675433</c:v>
                </c:pt>
                <c:pt idx="15">
                  <c:v>0.246063045008766</c:v>
                </c:pt>
                <c:pt idx="16">
                  <c:v>0.25683363324406</c:v>
                </c:pt>
                <c:pt idx="17">
                  <c:v>0.266199362144316</c:v>
                </c:pt>
                <c:pt idx="18">
                  <c:v>0.275785749578871</c:v>
                </c:pt>
                <c:pt idx="19">
                  <c:v>0.28344683744498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71880103"/>
        <c:axId val="52164231"/>
      </c:lineChart>
      <c:dateAx>
        <c:axId val="7188010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2164231"/>
        <c:crosses val="autoZero"/>
        <c:auto val="1"/>
        <c:lblOffset val="100"/>
        <c:baseTimeUnit val="months"/>
        <c:noMultiLvlLbl val="0"/>
      </c:dateAx>
      <c:valAx>
        <c:axId val="52164231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71880103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07321376065863"/>
          <c:y val="0.0420581655480984"/>
          <c:w val="0.233754778006469"/>
          <c:h val="0.152908277404922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668986083499"/>
          <c:y val="0.0422187289467775"/>
          <c:w val="0.85698310139165"/>
          <c:h val="0.743543678419043"/>
        </c:manualLayout>
      </c:layout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2024-02-02</c:v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charts!$J$1:$J$1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2024-02-02</c:v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charts!$J$2:$J$36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699.109090909091</c:v>
                </c:pt>
                <c:pt idx="3">
                  <c:v>1065.30909090909</c:v>
                </c:pt>
                <c:pt idx="4">
                  <c:v>1239.4041728763</c:v>
                </c:pt>
                <c:pt idx="5">
                  <c:v>1651.46212727273</c:v>
                </c:pt>
                <c:pt idx="6">
                  <c:v>2211.95178930481</c:v>
                </c:pt>
                <c:pt idx="7">
                  <c:v>3058.02890906873</c:v>
                </c:pt>
                <c:pt idx="8">
                  <c:v>3846.78761352659</c:v>
                </c:pt>
                <c:pt idx="9">
                  <c:v>4064.33149759557</c:v>
                </c:pt>
                <c:pt idx="10">
                  <c:v>4366.27329209999</c:v>
                </c:pt>
                <c:pt idx="11">
                  <c:v>5153.31891061565</c:v>
                </c:pt>
                <c:pt idx="12">
                  <c:v>5425.1357803846</c:v>
                </c:pt>
                <c:pt idx="13">
                  <c:v>5224.53054959815</c:v>
                </c:pt>
                <c:pt idx="14">
                  <c:v>5699.57493604811</c:v>
                </c:pt>
                <c:pt idx="15">
                  <c:v>6710.81031842091</c:v>
                </c:pt>
                <c:pt idx="16">
                  <c:v>8732.34353029805</c:v>
                </c:pt>
                <c:pt idx="17">
                  <c:v>10408.3950598428</c:v>
                </c:pt>
                <c:pt idx="18">
                  <c:v>10535.0156339129</c:v>
                </c:pt>
                <c:pt idx="19">
                  <c:v>13548.75882987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8066106"/>
        <c:axId val="13680325"/>
      </c:lineChart>
      <c:dateAx>
        <c:axId val="9806610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13680325"/>
        <c:crosses val="autoZero"/>
        <c:auto val="1"/>
        <c:lblOffset val="100"/>
        <c:baseTimeUnit val="months"/>
        <c:noMultiLvlLbl val="0"/>
      </c:dateAx>
      <c:valAx>
        <c:axId val="13680325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98066106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666169710523"/>
          <c:y val="0.066793893129771"/>
          <c:w val="0.268294198037023"/>
          <c:h val="0.21340368208352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charts!$H$1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2024-02-02</c:v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charts!$H$2:$H$121</c:f>
              <c:numCache>
                <c:formatCode>General</c:formatCode>
                <c:ptCount val="120"/>
                <c:pt idx="1">
                  <c:v>-836.05765</c:v>
                </c:pt>
                <c:pt idx="2">
                  <c:v>-2706.32055</c:v>
                </c:pt>
                <c:pt idx="3">
                  <c:v>-5185.0686</c:v>
                </c:pt>
                <c:pt idx="4">
                  <c:v>-9920.82910901641</c:v>
                </c:pt>
                <c:pt idx="5">
                  <c:v>-16455.5194180328</c:v>
                </c:pt>
                <c:pt idx="6">
                  <c:v>-21222.0568680328</c:v>
                </c:pt>
                <c:pt idx="7">
                  <c:v>-21648.4374680328</c:v>
                </c:pt>
                <c:pt idx="8">
                  <c:v>-16855.7688680328</c:v>
                </c:pt>
                <c:pt idx="9">
                  <c:v>-10592.4690975328</c:v>
                </c:pt>
                <c:pt idx="10">
                  <c:v>-5493.24150053281</c:v>
                </c:pt>
                <c:pt idx="11">
                  <c:v>896.69235696719</c:v>
                </c:pt>
                <c:pt idx="12">
                  <c:v>8512.63033396719</c:v>
                </c:pt>
                <c:pt idx="13">
                  <c:v>13638.2872099672</c:v>
                </c:pt>
                <c:pt idx="14">
                  <c:v>16975.8851049672</c:v>
                </c:pt>
                <c:pt idx="15">
                  <c:v>22434.0158426944</c:v>
                </c:pt>
                <c:pt idx="16">
                  <c:v>34238.8448954217</c:v>
                </c:pt>
                <c:pt idx="17">
                  <c:v>53934.9152179217</c:v>
                </c:pt>
                <c:pt idx="18">
                  <c:v>76348.5820954217</c:v>
                </c:pt>
                <c:pt idx="19">
                  <c:v>104447.033202422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charts!$L$1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2024-02-02</c:v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charts!$L$2:$L$121</c:f>
              <c:numCache>
                <c:formatCode>General</c:formatCode>
                <c:ptCount val="120"/>
                <c:pt idx="1">
                  <c:v>183.1</c:v>
                </c:pt>
                <c:pt idx="2">
                  <c:v>715.754545454546</c:v>
                </c:pt>
                <c:pt idx="3">
                  <c:v>1597.96363636364</c:v>
                </c:pt>
                <c:pt idx="4">
                  <c:v>2750.32026825633</c:v>
                </c:pt>
                <c:pt idx="5">
                  <c:v>4195.75341833085</c:v>
                </c:pt>
                <c:pt idx="6">
                  <c:v>6127.46037661962</c:v>
                </c:pt>
                <c:pt idx="7">
                  <c:v>8762.45072580639</c:v>
                </c:pt>
                <c:pt idx="8">
                  <c:v>12214.858987104</c:v>
                </c:pt>
                <c:pt idx="9">
                  <c:v>16170.4185426651</c:v>
                </c:pt>
                <c:pt idx="10">
                  <c:v>20385.7209375129</c:v>
                </c:pt>
                <c:pt idx="11">
                  <c:v>25145.5170388707</c:v>
                </c:pt>
                <c:pt idx="12">
                  <c:v>30434.7443843709</c:v>
                </c:pt>
                <c:pt idx="13">
                  <c:v>35759.5775493622</c:v>
                </c:pt>
                <c:pt idx="14">
                  <c:v>41221.6302921854</c:v>
                </c:pt>
                <c:pt idx="15">
                  <c:v>47426.8229194199</c:v>
                </c:pt>
                <c:pt idx="16">
                  <c:v>55148.3998437794</c:v>
                </c:pt>
                <c:pt idx="17">
                  <c:v>64718.7691388498</c:v>
                </c:pt>
                <c:pt idx="18">
                  <c:v>75190.4744857276</c:v>
                </c:pt>
                <c:pt idx="19">
                  <c:v>87232.3617176191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17951782"/>
        <c:axId val="54456888"/>
      </c:lineChart>
      <c:dateAx>
        <c:axId val="17951782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4456888"/>
        <c:crosses val="autoZero"/>
        <c:auto val="1"/>
        <c:lblOffset val="100"/>
        <c:baseTimeUnit val="months"/>
        <c:noMultiLvlLbl val="0"/>
      </c:dateAx>
      <c:valAx>
        <c:axId val="54456888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17951782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charts!$F$1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2024-02-02</c:v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charts!$F$2:$F$121</c:f>
              <c:numCache>
                <c:formatCode>General</c:formatCode>
                <c:ptCount val="120"/>
                <c:pt idx="0">
                  <c:v>-330</c:v>
                </c:pt>
                <c:pt idx="1">
                  <c:v>-1342.1153</c:v>
                </c:pt>
                <c:pt idx="2">
                  <c:v>-2398.4105</c:v>
                </c:pt>
                <c:pt idx="3">
                  <c:v>-2559.0856</c:v>
                </c:pt>
                <c:pt idx="4">
                  <c:v>-6912.43541803281</c:v>
                </c:pt>
                <c:pt idx="5">
                  <c:v>-6156.9452</c:v>
                </c:pt>
                <c:pt idx="6">
                  <c:v>-3376.1297</c:v>
                </c:pt>
                <c:pt idx="7">
                  <c:v>2523.3685</c:v>
                </c:pt>
                <c:pt idx="8">
                  <c:v>7061.9687</c:v>
                </c:pt>
                <c:pt idx="9">
                  <c:v>5464.630841</c:v>
                </c:pt>
                <c:pt idx="10">
                  <c:v>4733.824353</c:v>
                </c:pt>
                <c:pt idx="11">
                  <c:v>8046.043362</c:v>
                </c:pt>
                <c:pt idx="12">
                  <c:v>7185.832592</c:v>
                </c:pt>
                <c:pt idx="13">
                  <c:v>3065.48116</c:v>
                </c:pt>
                <c:pt idx="14">
                  <c:v>3609.71463</c:v>
                </c:pt>
                <c:pt idx="15">
                  <c:v>7306.5468454545</c:v>
                </c:pt>
                <c:pt idx="16">
                  <c:v>16303.11126</c:v>
                </c:pt>
                <c:pt idx="17">
                  <c:v>23089.029385</c:v>
                </c:pt>
                <c:pt idx="18">
                  <c:v>21738.30437</c:v>
                </c:pt>
                <c:pt idx="19">
                  <c:v>34458.597844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8521213"/>
        <c:axId val="27451287"/>
      </c:lineChart>
      <c:dateAx>
        <c:axId val="4852121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27451287"/>
        <c:crosses val="autoZero"/>
        <c:auto val="1"/>
        <c:lblOffset val="100"/>
        <c:baseTimeUnit val="months"/>
        <c:noMultiLvlLbl val="0"/>
      </c:dateAx>
      <c:valAx>
        <c:axId val="27451287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48521213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15</xdr:col>
      <xdr:colOff>133920</xdr:colOff>
      <xdr:row>2</xdr:row>
      <xdr:rowOff>88200</xdr:rowOff>
    </xdr:from>
    <xdr:to>
      <xdr:col>21</xdr:col>
      <xdr:colOff>230760</xdr:colOff>
      <xdr:row>22</xdr:row>
      <xdr:rowOff>54360</xdr:rowOff>
    </xdr:to>
    <xdr:graphicFrame>
      <xdr:nvGraphicFramePr>
        <xdr:cNvPr id="0" name="Chart 1"/>
        <xdr:cNvGraphicFramePr/>
      </xdr:nvGraphicFramePr>
      <xdr:xfrm>
        <a:off x="14170680" y="412200"/>
        <a:ext cx="4984920" cy="32115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15</xdr:col>
      <xdr:colOff>441720</xdr:colOff>
      <xdr:row>23</xdr:row>
      <xdr:rowOff>77760</xdr:rowOff>
    </xdr:from>
    <xdr:to>
      <xdr:col>21</xdr:col>
      <xdr:colOff>462960</xdr:colOff>
      <xdr:row>43</xdr:row>
      <xdr:rowOff>50040</xdr:rowOff>
    </xdr:to>
    <xdr:graphicFrame>
      <xdr:nvGraphicFramePr>
        <xdr:cNvPr id="1" name="Chart 2"/>
        <xdr:cNvGraphicFramePr/>
      </xdr:nvGraphicFramePr>
      <xdr:xfrm>
        <a:off x="14478480" y="3809520"/>
        <a:ext cx="4909320" cy="3216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23</xdr:col>
      <xdr:colOff>763200</xdr:colOff>
      <xdr:row>1</xdr:row>
      <xdr:rowOff>77760</xdr:rowOff>
    </xdr:from>
    <xdr:to>
      <xdr:col>31</xdr:col>
      <xdr:colOff>49320</xdr:colOff>
      <xdr:row>21</xdr:row>
      <xdr:rowOff>42840</xdr:rowOff>
    </xdr:to>
    <xdr:graphicFrame>
      <xdr:nvGraphicFramePr>
        <xdr:cNvPr id="2" name="Chart 3"/>
        <xdr:cNvGraphicFramePr/>
      </xdr:nvGraphicFramePr>
      <xdr:xfrm>
        <a:off x="21317400" y="239760"/>
        <a:ext cx="5803920" cy="3209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15</xdr:col>
      <xdr:colOff>225360</xdr:colOff>
      <xdr:row>44</xdr:row>
      <xdr:rowOff>140760</xdr:rowOff>
    </xdr:from>
    <xdr:to>
      <xdr:col>21</xdr:col>
      <xdr:colOff>233640</xdr:colOff>
      <xdr:row>64</xdr:row>
      <xdr:rowOff>119520</xdr:rowOff>
    </xdr:to>
    <xdr:graphicFrame>
      <xdr:nvGraphicFramePr>
        <xdr:cNvPr id="3" name="Chart 4"/>
        <xdr:cNvGraphicFramePr/>
      </xdr:nvGraphicFramePr>
      <xdr:xfrm>
        <a:off x="14262120" y="7278840"/>
        <a:ext cx="4896360" cy="32173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23</xdr:col>
      <xdr:colOff>782640</xdr:colOff>
      <xdr:row>22</xdr:row>
      <xdr:rowOff>109440</xdr:rowOff>
    </xdr:from>
    <xdr:to>
      <xdr:col>31</xdr:col>
      <xdr:colOff>59040</xdr:colOff>
      <xdr:row>42</xdr:row>
      <xdr:rowOff>70560</xdr:rowOff>
    </xdr:to>
    <xdr:graphicFrame>
      <xdr:nvGraphicFramePr>
        <xdr:cNvPr id="4" name="Chart 5"/>
        <xdr:cNvGraphicFramePr/>
      </xdr:nvGraphicFramePr>
      <xdr:xfrm>
        <a:off x="21336840" y="3678840"/>
        <a:ext cx="5794200" cy="32058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23</xdr:col>
      <xdr:colOff>795600</xdr:colOff>
      <xdr:row>43</xdr:row>
      <xdr:rowOff>36000</xdr:rowOff>
    </xdr:from>
    <xdr:to>
      <xdr:col>31</xdr:col>
      <xdr:colOff>58320</xdr:colOff>
      <xdr:row>63</xdr:row>
      <xdr:rowOff>14400</xdr:rowOff>
    </xdr:to>
    <xdr:graphicFrame>
      <xdr:nvGraphicFramePr>
        <xdr:cNvPr id="5" name="Chart 6"/>
        <xdr:cNvGraphicFramePr/>
      </xdr:nvGraphicFramePr>
      <xdr:xfrm>
        <a:off x="21349800" y="7012080"/>
        <a:ext cx="5780520" cy="32169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24</xdr:col>
      <xdr:colOff>41760</xdr:colOff>
      <xdr:row>65</xdr:row>
      <xdr:rowOff>58320</xdr:rowOff>
    </xdr:from>
    <xdr:to>
      <xdr:col>31</xdr:col>
      <xdr:colOff>109440</xdr:colOff>
      <xdr:row>85</xdr:row>
      <xdr:rowOff>48960</xdr:rowOff>
    </xdr:to>
    <xdr:graphicFrame>
      <xdr:nvGraphicFramePr>
        <xdr:cNvPr id="6" name="Chart 7"/>
        <xdr:cNvGraphicFramePr/>
      </xdr:nvGraphicFramePr>
      <xdr:xfrm>
        <a:off x="21410640" y="10596960"/>
        <a:ext cx="5770800" cy="3228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A47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pane xSplit="3" ySplit="1" topLeftCell="S31" activePane="bottomRight" state="frozen"/>
      <selection pane="topLeft" activeCell="A1" activeCellId="0" sqref="A1"/>
      <selection pane="topRight" activeCell="S1" activeCellId="0" sqref="S1"/>
      <selection pane="bottomLeft" activeCell="A31" activeCellId="0" sqref="A31"/>
      <selection pane="bottomRight" activeCell="Y47" activeCellId="0" sqref="Y47"/>
    </sheetView>
  </sheetViews>
  <sheetFormatPr defaultColWidth="8.66796875" defaultRowHeight="12.75" zeroHeight="false" outlineLevelRow="0" outlineLevelCol="0"/>
  <cols>
    <col collapsed="false" customWidth="true" hidden="false" outlineLevel="0" max="1" min="1" style="1" width="11.67"/>
    <col collapsed="false" customWidth="true" hidden="true" outlineLevel="0" max="2" min="2" style="1" width="10.56"/>
    <col collapsed="false" customWidth="true" hidden="false" outlineLevel="0" max="3" min="3" style="1" width="10.56"/>
    <col collapsed="false" customWidth="true" hidden="false" outlineLevel="0" max="4" min="4" style="1" width="17.67"/>
    <col collapsed="false" customWidth="true" hidden="false" outlineLevel="0" max="5" min="5" style="1" width="15.22"/>
    <col collapsed="false" customWidth="true" hidden="false" outlineLevel="0" max="6" min="6" style="1" width="7.88"/>
    <col collapsed="false" customWidth="true" hidden="false" outlineLevel="0" max="7" min="7" style="1" width="10.56"/>
    <col collapsed="false" customWidth="true" hidden="false" outlineLevel="0" max="8" min="8" style="1" width="10.44"/>
    <col collapsed="false" customWidth="true" hidden="false" outlineLevel="0" max="9" min="9" style="1" width="12"/>
    <col collapsed="false" customWidth="true" hidden="false" outlineLevel="0" max="10" min="10" style="1" width="17.11"/>
    <col collapsed="false" customWidth="true" hidden="false" outlineLevel="0" max="11" min="11" style="1" width="16"/>
    <col collapsed="false" customWidth="true" hidden="false" outlineLevel="0" max="12" min="12" style="1" width="15"/>
    <col collapsed="false" customWidth="true" hidden="false" outlineLevel="0" max="13" min="13" style="1" width="10.33"/>
    <col collapsed="false" customWidth="true" hidden="false" outlineLevel="0" max="14" min="14" style="2" width="13.67"/>
    <col collapsed="false" customWidth="true" hidden="false" outlineLevel="0" max="15" min="15" style="2" width="14.67"/>
    <col collapsed="false" customWidth="true" hidden="false" outlineLevel="0" max="16" min="16" style="2" width="11.56"/>
    <col collapsed="false" customWidth="true" hidden="false" outlineLevel="0" max="17" min="17" style="2" width="16.56"/>
    <col collapsed="false" customWidth="true" hidden="false" outlineLevel="0" max="19" min="18" style="2" width="11.56"/>
    <col collapsed="false" customWidth="true" hidden="false" outlineLevel="0" max="24" min="20" style="1" width="11.56"/>
    <col collapsed="false" customWidth="true" hidden="false" outlineLevel="0" max="25" min="25" style="2" width="11.56"/>
    <col collapsed="false" customWidth="true" hidden="false" outlineLevel="0" max="1025" min="26" style="1" width="11.56"/>
  </cols>
  <sheetData>
    <row r="1" customFormat="false" ht="12.7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4" t="s">
        <v>14</v>
      </c>
      <c r="P1" s="4" t="s">
        <v>15</v>
      </c>
      <c r="Q1" s="2" t="s">
        <v>16</v>
      </c>
      <c r="R1" s="2" t="s">
        <v>17</v>
      </c>
      <c r="S1" s="2" t="s">
        <v>18</v>
      </c>
      <c r="W1" s="1" t="s">
        <v>19</v>
      </c>
      <c r="X1" s="1" t="s">
        <v>20</v>
      </c>
      <c r="Y1" s="2" t="s">
        <v>21</v>
      </c>
    </row>
    <row r="2" customFormat="false" ht="12.75" hidden="false" customHeight="false" outlineLevel="0" collapsed="false">
      <c r="A2" s="1" t="n">
        <v>0</v>
      </c>
      <c r="C2" s="5" t="n">
        <v>44762</v>
      </c>
      <c r="D2" s="1" t="s">
        <v>22</v>
      </c>
      <c r="M2" s="1" t="n">
        <v>0</v>
      </c>
      <c r="N2" s="2" t="n">
        <v>0</v>
      </c>
      <c r="O2" s="2" t="n">
        <f aca="false">N2+(M2*I2)</f>
        <v>0</v>
      </c>
      <c r="P2" s="2" t="n">
        <v>43944.33</v>
      </c>
      <c r="S2" s="2" t="n">
        <v>0</v>
      </c>
      <c r="W2" s="1" t="n">
        <f aca="false">IF(D2="installment payment",(G2*-1)/I2,0)</f>
        <v>0</v>
      </c>
      <c r="X2" s="1" t="n">
        <v>0</v>
      </c>
      <c r="Y2" s="2" t="n">
        <f aca="false">X2*I2</f>
        <v>0</v>
      </c>
    </row>
    <row r="3" customFormat="false" ht="12.75" hidden="false" customHeight="false" outlineLevel="0" collapsed="false">
      <c r="A3" s="1" t="n">
        <v>1</v>
      </c>
      <c r="C3" s="5" t="n">
        <v>44762</v>
      </c>
      <c r="D3" s="1" t="s">
        <v>23</v>
      </c>
      <c r="E3" s="1" t="s">
        <v>24</v>
      </c>
      <c r="F3" s="1" t="s">
        <v>25</v>
      </c>
      <c r="G3" s="1" t="n">
        <v>33000</v>
      </c>
      <c r="M3" s="1" t="n">
        <f aca="false">H3+M2</f>
        <v>0</v>
      </c>
      <c r="N3" s="2" t="n">
        <f aca="false">G3+N2</f>
        <v>33000</v>
      </c>
      <c r="O3" s="2" t="n">
        <f aca="false">N3+(M3*I3)</f>
        <v>33000</v>
      </c>
      <c r="P3" s="2" t="n">
        <f aca="false">P2+IF(D3="installment payment",G3,0)</f>
        <v>43944.33</v>
      </c>
      <c r="Q3" s="2" t="n">
        <v>33000</v>
      </c>
      <c r="R3" s="2" t="n">
        <f aca="false">P3-Q3</f>
        <v>10944.33</v>
      </c>
      <c r="S3" s="2" t="n">
        <f aca="false">(O3)-Q3-(Q3*0.01)</f>
        <v>-330</v>
      </c>
      <c r="T3" s="6"/>
      <c r="U3" s="6"/>
      <c r="W3" s="1" t="n">
        <f aca="false">IF(D3="installment payment",(G3*-1)/I3,0)</f>
        <v>0</v>
      </c>
      <c r="X3" s="1" t="n">
        <f aca="false">X2+W3</f>
        <v>0</v>
      </c>
      <c r="Y3" s="2" t="n">
        <f aca="false">X3*I3</f>
        <v>0</v>
      </c>
      <c r="Z3" s="6"/>
      <c r="AA3" s="6"/>
    </row>
    <row r="4" customFormat="false" ht="12.75" hidden="false" customHeight="false" outlineLevel="0" collapsed="false">
      <c r="A4" s="1" t="n">
        <v>2</v>
      </c>
      <c r="B4" s="1" t="s">
        <v>26</v>
      </c>
      <c r="C4" s="5" t="n">
        <v>44762</v>
      </c>
      <c r="D4" s="1" t="s">
        <v>27</v>
      </c>
      <c r="E4" s="1" t="s">
        <v>28</v>
      </c>
      <c r="F4" s="1" t="s">
        <v>25</v>
      </c>
      <c r="G4" s="1" t="n">
        <v>-1001</v>
      </c>
      <c r="H4" s="1" t="n">
        <v>0.0417</v>
      </c>
      <c r="I4" s="7" t="n">
        <v>24004.7961630695</v>
      </c>
      <c r="J4" s="1" t="s">
        <v>29</v>
      </c>
      <c r="K4" s="1" t="s">
        <v>30</v>
      </c>
      <c r="L4" s="1" t="s">
        <v>31</v>
      </c>
      <c r="M4" s="1" t="n">
        <f aca="false">H4+M3</f>
        <v>0.0417</v>
      </c>
      <c r="N4" s="2" t="n">
        <f aca="false">G4+N3</f>
        <v>31999</v>
      </c>
      <c r="O4" s="2" t="n">
        <f aca="false">N4+(M4*I4)</f>
        <v>33000</v>
      </c>
      <c r="P4" s="2" t="n">
        <f aca="false">P3+IF(D4="installment payment",G4,0)</f>
        <v>43944.33</v>
      </c>
      <c r="Q4" s="2" t="n">
        <v>33000</v>
      </c>
      <c r="R4" s="2" t="n">
        <f aca="false">P4-Q4</f>
        <v>10944.33</v>
      </c>
      <c r="S4" s="2" t="n">
        <f aca="false">(O4)-Q4-(Q4*0.01)</f>
        <v>-330</v>
      </c>
      <c r="T4" s="6"/>
      <c r="U4" s="6"/>
      <c r="W4" s="1" t="n">
        <f aca="false">IF(D4="installment payment",(G4*-1)/I4,0)</f>
        <v>0</v>
      </c>
      <c r="X4" s="1" t="n">
        <f aca="false">X3+W4</f>
        <v>0</v>
      </c>
      <c r="Y4" s="2" t="n">
        <f aca="false">X4*I4</f>
        <v>0</v>
      </c>
      <c r="Z4" s="6"/>
      <c r="AA4" s="6"/>
    </row>
    <row r="5" customFormat="false" ht="12.75" hidden="false" customHeight="false" outlineLevel="0" collapsed="false">
      <c r="A5" s="1" t="n">
        <v>3</v>
      </c>
      <c r="B5" s="1" t="s">
        <v>32</v>
      </c>
      <c r="C5" s="5" t="n">
        <v>44762</v>
      </c>
      <c r="D5" s="1" t="s">
        <v>27</v>
      </c>
      <c r="E5" s="1" t="s">
        <v>28</v>
      </c>
      <c r="F5" s="1" t="s">
        <v>33</v>
      </c>
      <c r="G5" s="1" t="n">
        <v>-1997</v>
      </c>
      <c r="H5" s="1" t="n">
        <v>0.0832</v>
      </c>
      <c r="I5" s="7" t="n">
        <v>24002.4038461538</v>
      </c>
      <c r="J5" s="1" t="s">
        <v>29</v>
      </c>
      <c r="K5" s="1" t="s">
        <v>34</v>
      </c>
      <c r="L5" s="1" t="s">
        <v>35</v>
      </c>
      <c r="M5" s="1" t="n">
        <f aca="false">H5+M4</f>
        <v>0.1249</v>
      </c>
      <c r="N5" s="2" t="n">
        <f aca="false">G5+N4</f>
        <v>30002</v>
      </c>
      <c r="O5" s="2" t="n">
        <f aca="false">N5+(M5*I5)</f>
        <v>32999.9002403846</v>
      </c>
      <c r="P5" s="2" t="n">
        <f aca="false">P4+IF(D5="installment payment",G5,0)</f>
        <v>43944.33</v>
      </c>
      <c r="Q5" s="2" t="n">
        <v>33000</v>
      </c>
      <c r="R5" s="2" t="n">
        <f aca="false">P5-Q5</f>
        <v>10944.33</v>
      </c>
      <c r="S5" s="2" t="n">
        <f aca="false">(O5)-Q5-(Q5*0.01)</f>
        <v>-330.09975961539</v>
      </c>
      <c r="T5" s="6"/>
      <c r="U5" s="6"/>
      <c r="W5" s="1" t="n">
        <f aca="false">IF(D5="installment payment",(G5*-1)/I5,0)</f>
        <v>0</v>
      </c>
      <c r="X5" s="1" t="n">
        <f aca="false">X4+W5</f>
        <v>0</v>
      </c>
      <c r="Y5" s="2" t="n">
        <f aca="false">X5*I5</f>
        <v>0</v>
      </c>
      <c r="Z5" s="6"/>
      <c r="AA5" s="6"/>
    </row>
    <row r="6" customFormat="false" ht="12.75" hidden="false" customHeight="false" outlineLevel="0" collapsed="false">
      <c r="A6" s="1" t="n">
        <v>4</v>
      </c>
      <c r="B6" s="1" t="s">
        <v>36</v>
      </c>
      <c r="C6" s="5" t="n">
        <v>44762</v>
      </c>
      <c r="D6" s="1" t="s">
        <v>27</v>
      </c>
      <c r="E6" s="1" t="s">
        <v>28</v>
      </c>
      <c r="F6" s="1" t="s">
        <v>33</v>
      </c>
      <c r="G6" s="1" t="n">
        <v>-2002</v>
      </c>
      <c r="H6" s="1" t="n">
        <v>0.0834</v>
      </c>
      <c r="I6" s="7" t="n">
        <v>24004.7961630695</v>
      </c>
      <c r="J6" s="1" t="s">
        <v>29</v>
      </c>
      <c r="K6" s="1" t="s">
        <v>34</v>
      </c>
      <c r="L6" s="1" t="s">
        <v>35</v>
      </c>
      <c r="M6" s="1" t="n">
        <f aca="false">H6+M5</f>
        <v>0.2083</v>
      </c>
      <c r="N6" s="2" t="n">
        <f aca="false">G6+N5</f>
        <v>28000</v>
      </c>
      <c r="O6" s="2" t="n">
        <f aca="false">N6+(M6*I6)</f>
        <v>33000.1990407674</v>
      </c>
      <c r="P6" s="2" t="n">
        <f aca="false">P5+IF(D6="installment payment",G6,0)</f>
        <v>43944.33</v>
      </c>
      <c r="Q6" s="2" t="n">
        <v>33000</v>
      </c>
      <c r="R6" s="2" t="n">
        <f aca="false">P6-Q6</f>
        <v>10944.33</v>
      </c>
      <c r="S6" s="2" t="n">
        <f aca="false">(O6)-Q6-(Q6*0.01)</f>
        <v>-329.800959232627</v>
      </c>
      <c r="T6" s="6"/>
      <c r="U6" s="6"/>
      <c r="W6" s="1" t="n">
        <f aca="false">IF(D6="installment payment",(G6*-1)/I6,0)</f>
        <v>0</v>
      </c>
      <c r="X6" s="1" t="n">
        <f aca="false">X5+W6</f>
        <v>0</v>
      </c>
      <c r="Y6" s="2" t="n">
        <f aca="false">X6*I6</f>
        <v>0</v>
      </c>
      <c r="Z6" s="6"/>
      <c r="AA6" s="6"/>
    </row>
    <row r="7" customFormat="false" ht="12.75" hidden="false" customHeight="false" outlineLevel="0" collapsed="false">
      <c r="A7" s="1" t="n">
        <v>5</v>
      </c>
      <c r="B7" s="1" t="s">
        <v>37</v>
      </c>
      <c r="C7" s="5" t="n">
        <v>44788</v>
      </c>
      <c r="D7" s="1" t="s">
        <v>27</v>
      </c>
      <c r="E7" s="1" t="s">
        <v>28</v>
      </c>
      <c r="F7" s="1" t="s">
        <v>25</v>
      </c>
      <c r="G7" s="1" t="n">
        <v>-1425</v>
      </c>
      <c r="H7" s="1" t="n">
        <v>0.06</v>
      </c>
      <c r="I7" s="7" t="n">
        <v>23750</v>
      </c>
      <c r="J7" s="1" t="s">
        <v>38</v>
      </c>
      <c r="K7" s="1" t="s">
        <v>39</v>
      </c>
      <c r="L7" s="1" t="s">
        <v>40</v>
      </c>
      <c r="M7" s="1" t="n">
        <f aca="false">H7+M6</f>
        <v>0.2683</v>
      </c>
      <c r="N7" s="2" t="n">
        <f aca="false">G7+N6</f>
        <v>26575</v>
      </c>
      <c r="O7" s="2" t="n">
        <f aca="false">N7+(M7*I7)</f>
        <v>32947.125</v>
      </c>
      <c r="P7" s="2" t="n">
        <f aca="false">P6+IF(D7="installment payment",G7,0)</f>
        <v>43944.33</v>
      </c>
      <c r="Q7" s="2" t="n">
        <v>33000</v>
      </c>
      <c r="R7" s="2" t="n">
        <f aca="false">P7-Q7</f>
        <v>10944.33</v>
      </c>
      <c r="S7" s="2" t="n">
        <f aca="false">(O7)-Q7-(Q7*0.01)</f>
        <v>-382.875</v>
      </c>
      <c r="T7" s="6"/>
      <c r="U7" s="6"/>
      <c r="W7" s="1" t="n">
        <f aca="false">IF(D7="installment payment",(G7*-1)/I7,0)</f>
        <v>0</v>
      </c>
      <c r="X7" s="1" t="n">
        <f aca="false">X6+W7</f>
        <v>0</v>
      </c>
      <c r="Y7" s="2" t="n">
        <f aca="false">X7*I7</f>
        <v>0</v>
      </c>
      <c r="Z7" s="6"/>
      <c r="AA7" s="6"/>
    </row>
    <row r="8" customFormat="false" ht="12.75" hidden="false" customHeight="false" outlineLevel="0" collapsed="false">
      <c r="A8" s="1" t="n">
        <v>6</v>
      </c>
      <c r="B8" s="1" t="s">
        <v>41</v>
      </c>
      <c r="C8" s="5" t="n">
        <v>44790</v>
      </c>
      <c r="D8" s="1" t="s">
        <v>27</v>
      </c>
      <c r="E8" s="1" t="s">
        <v>28</v>
      </c>
      <c r="F8" s="1" t="s">
        <v>33</v>
      </c>
      <c r="G8" s="1" t="n">
        <v>-1813</v>
      </c>
      <c r="H8" s="1" t="n">
        <v>0.075</v>
      </c>
      <c r="I8" s="7" t="n">
        <v>24173.3333333333</v>
      </c>
      <c r="J8" s="1" t="s">
        <v>42</v>
      </c>
      <c r="K8" s="1" t="s">
        <v>43</v>
      </c>
      <c r="L8" s="1" t="s">
        <v>44</v>
      </c>
      <c r="M8" s="1" t="n">
        <f aca="false">H8+M7</f>
        <v>0.3433</v>
      </c>
      <c r="N8" s="2" t="n">
        <f aca="false">G8+N7</f>
        <v>24762</v>
      </c>
      <c r="O8" s="2" t="n">
        <f aca="false">N8+(M8*I8)</f>
        <v>33060.7053333333</v>
      </c>
      <c r="P8" s="2" t="n">
        <f aca="false">P7+IF(D8="installment payment",G8,0)</f>
        <v>43944.33</v>
      </c>
      <c r="Q8" s="2" t="n">
        <v>33000</v>
      </c>
      <c r="R8" s="2" t="n">
        <f aca="false">P8-Q8</f>
        <v>10944.33</v>
      </c>
      <c r="S8" s="2" t="n">
        <f aca="false">(O8)-Q8-(Q8*0.01)</f>
        <v>-269.294666666676</v>
      </c>
      <c r="T8" s="6"/>
      <c r="U8" s="6"/>
      <c r="W8" s="1" t="n">
        <f aca="false">IF(D8="installment payment",(G8*-1)/I8,0)</f>
        <v>0</v>
      </c>
      <c r="X8" s="1" t="n">
        <f aca="false">X7+W8</f>
        <v>0</v>
      </c>
      <c r="Y8" s="2" t="n">
        <f aca="false">X8*I8</f>
        <v>0</v>
      </c>
      <c r="Z8" s="6"/>
      <c r="AA8" s="6"/>
    </row>
    <row r="9" customFormat="false" ht="12.75" hidden="false" customHeight="false" outlineLevel="0" collapsed="false">
      <c r="A9" s="1" t="n">
        <v>7</v>
      </c>
      <c r="B9" s="1" t="s">
        <v>45</v>
      </c>
      <c r="C9" s="5" t="n">
        <v>44790</v>
      </c>
      <c r="D9" s="1" t="s">
        <v>27</v>
      </c>
      <c r="E9" s="1" t="s">
        <v>28</v>
      </c>
      <c r="F9" s="1" t="s">
        <v>33</v>
      </c>
      <c r="G9" s="1" t="n">
        <v>-1814</v>
      </c>
      <c r="H9" s="1" t="n">
        <v>0.075</v>
      </c>
      <c r="I9" s="7" t="n">
        <v>24186.6666666667</v>
      </c>
      <c r="J9" s="1" t="s">
        <v>46</v>
      </c>
      <c r="K9" s="1" t="s">
        <v>47</v>
      </c>
      <c r="L9" s="1" t="s">
        <v>48</v>
      </c>
      <c r="M9" s="1" t="n">
        <f aca="false">H9+M8</f>
        <v>0.4183</v>
      </c>
      <c r="N9" s="2" t="n">
        <f aca="false">G9+N8</f>
        <v>22948</v>
      </c>
      <c r="O9" s="2" t="n">
        <f aca="false">N9+(M9*I9)</f>
        <v>33065.2826666667</v>
      </c>
      <c r="P9" s="2" t="n">
        <f aca="false">P8+IF(D9="installment payment",G9,0)</f>
        <v>43944.33</v>
      </c>
      <c r="Q9" s="2" t="n">
        <v>33000</v>
      </c>
      <c r="R9" s="2" t="n">
        <f aca="false">P9-Q9</f>
        <v>10944.33</v>
      </c>
      <c r="S9" s="2" t="n">
        <f aca="false">(O9)-Q9-(Q9*0.01)</f>
        <v>-264.717333333319</v>
      </c>
      <c r="T9" s="6"/>
      <c r="U9" s="6"/>
      <c r="W9" s="1" t="n">
        <f aca="false">IF(D9="installment payment",(G9*-1)/I9,0)</f>
        <v>0</v>
      </c>
      <c r="X9" s="1" t="n">
        <f aca="false">X8+W9</f>
        <v>0</v>
      </c>
      <c r="Y9" s="2" t="n">
        <f aca="false">X9*I9</f>
        <v>0</v>
      </c>
      <c r="Z9" s="6"/>
      <c r="AA9" s="6"/>
    </row>
    <row r="10" customFormat="false" ht="12.75" hidden="false" customHeight="false" outlineLevel="0" collapsed="false">
      <c r="A10" s="1" t="n">
        <v>8</v>
      </c>
      <c r="C10" s="5" t="n">
        <v>44793</v>
      </c>
      <c r="D10" s="1" t="s">
        <v>49</v>
      </c>
      <c r="E10" s="1" t="s">
        <v>50</v>
      </c>
      <c r="F10" s="1" t="s">
        <v>25</v>
      </c>
      <c r="G10" s="1" t="n">
        <v>-366.2</v>
      </c>
      <c r="I10" s="7" t="n">
        <v>22000</v>
      </c>
      <c r="M10" s="1" t="n">
        <f aca="false">H10+M9</f>
        <v>0.4183</v>
      </c>
      <c r="N10" s="2" t="n">
        <f aca="false">G10+N9</f>
        <v>22581.8</v>
      </c>
      <c r="O10" s="2" t="n">
        <f aca="false">N10+(M10*I10)</f>
        <v>31784.4</v>
      </c>
      <c r="P10" s="2" t="n">
        <f aca="false">P9+IF(D10="installment payment",G10,0)</f>
        <v>43578.13</v>
      </c>
      <c r="Q10" s="2" t="n">
        <v>32798.53</v>
      </c>
      <c r="R10" s="2" t="n">
        <f aca="false">P10-Q10</f>
        <v>10779.6</v>
      </c>
      <c r="S10" s="2" t="n">
        <f aca="false">(O10)-Q10-(Q10*0.01)</f>
        <v>-1342.1153</v>
      </c>
      <c r="T10" s="6"/>
      <c r="U10" s="6"/>
      <c r="W10" s="1" t="n">
        <f aca="false">IF(D10="installment payment",(G10*-1)/I10,0)</f>
        <v>0.0166454545454545</v>
      </c>
      <c r="X10" s="1" t="n">
        <f aca="false">X9+W10</f>
        <v>0.0166454545454545</v>
      </c>
      <c r="Y10" s="2" t="n">
        <f aca="false">X10*I10</f>
        <v>366.2</v>
      </c>
      <c r="Z10" s="6"/>
      <c r="AA10" s="6"/>
    </row>
    <row r="11" customFormat="false" ht="12.75" hidden="false" customHeight="false" outlineLevel="0" collapsed="false">
      <c r="A11" s="1" t="n">
        <v>9</v>
      </c>
      <c r="B11" s="1" t="s">
        <v>51</v>
      </c>
      <c r="C11" s="5" t="n">
        <v>44810</v>
      </c>
      <c r="D11" s="1" t="s">
        <v>27</v>
      </c>
      <c r="E11" s="1" t="s">
        <v>28</v>
      </c>
      <c r="F11" s="1" t="s">
        <v>52</v>
      </c>
      <c r="G11" s="1" t="n">
        <v>-1001</v>
      </c>
      <c r="H11" s="1" t="n">
        <v>0.0495</v>
      </c>
      <c r="I11" s="7" t="n">
        <v>20222.2222222222</v>
      </c>
      <c r="M11" s="1" t="n">
        <f aca="false">H11+M10</f>
        <v>0.4678</v>
      </c>
      <c r="N11" s="2" t="n">
        <f aca="false">G11+N10</f>
        <v>21580.8</v>
      </c>
      <c r="O11" s="2" t="n">
        <f aca="false">N11+(M11*I11)</f>
        <v>31040.7555555555</v>
      </c>
      <c r="P11" s="2" t="n">
        <f aca="false">P10+IF(D11="installment payment",G11,0)</f>
        <v>43578.13</v>
      </c>
      <c r="Q11" s="2" t="n">
        <v>32798.53</v>
      </c>
      <c r="R11" s="2" t="n">
        <f aca="false">P11-Q11</f>
        <v>10779.6</v>
      </c>
      <c r="S11" s="2" t="n">
        <f aca="false">(O11)-Q11-(Q11*0.01)</f>
        <v>-2085.75974444445</v>
      </c>
      <c r="T11" s="6"/>
      <c r="U11" s="6"/>
      <c r="W11" s="1" t="n">
        <f aca="false">IF(D11="installment payment",(G11*-1)/I11,0)</f>
        <v>0</v>
      </c>
      <c r="X11" s="1" t="n">
        <f aca="false">X10+W11</f>
        <v>0.0166454545454545</v>
      </c>
      <c r="Y11" s="2" t="n">
        <f aca="false">X11*I11</f>
        <v>336.608080808081</v>
      </c>
      <c r="Z11" s="6"/>
      <c r="AA11" s="6"/>
    </row>
    <row r="12" customFormat="false" ht="12.75" hidden="false" customHeight="false" outlineLevel="0" collapsed="false">
      <c r="A12" s="1" t="n">
        <v>10</v>
      </c>
      <c r="B12" s="1" t="s">
        <v>53</v>
      </c>
      <c r="C12" s="5" t="n">
        <v>44810</v>
      </c>
      <c r="D12" s="1" t="s">
        <v>27</v>
      </c>
      <c r="E12" s="1" t="s">
        <v>28</v>
      </c>
      <c r="F12" s="1" t="s">
        <v>52</v>
      </c>
      <c r="G12" s="1" t="n">
        <v>-1945</v>
      </c>
      <c r="H12" s="1" t="n">
        <v>0.096</v>
      </c>
      <c r="I12" s="7" t="n">
        <v>20260.4166666667</v>
      </c>
      <c r="M12" s="1" t="n">
        <f aca="false">H12+M11</f>
        <v>0.5638</v>
      </c>
      <c r="N12" s="2" t="n">
        <f aca="false">G12+N11</f>
        <v>19635.8</v>
      </c>
      <c r="O12" s="2" t="n">
        <f aca="false">N12+(M12*I12)</f>
        <v>31058.6229166667</v>
      </c>
      <c r="P12" s="2" t="n">
        <f aca="false">P11+IF(D12="installment payment",G12,0)</f>
        <v>43578.13</v>
      </c>
      <c r="Q12" s="2" t="n">
        <v>32798.53</v>
      </c>
      <c r="R12" s="2" t="n">
        <f aca="false">P12-Q12</f>
        <v>10779.6</v>
      </c>
      <c r="S12" s="2" t="n">
        <f aca="false">(O12)-Q12-(Q12*0.01)</f>
        <v>-2067.89238333332</v>
      </c>
      <c r="T12" s="6"/>
      <c r="U12" s="6"/>
      <c r="W12" s="1" t="n">
        <f aca="false">IF(D12="installment payment",(G12*-1)/I12,0)</f>
        <v>0</v>
      </c>
      <c r="X12" s="1" t="n">
        <f aca="false">X11+W12</f>
        <v>0.0166454545454545</v>
      </c>
      <c r="Y12" s="2" t="n">
        <f aca="false">X12*I12</f>
        <v>337.24384469697</v>
      </c>
      <c r="Z12" s="6"/>
      <c r="AA12" s="6"/>
    </row>
    <row r="13" customFormat="false" ht="12.75" hidden="false" customHeight="false" outlineLevel="0" collapsed="false">
      <c r="A13" s="1" t="n">
        <v>11</v>
      </c>
      <c r="B13" s="1" t="s">
        <v>54</v>
      </c>
      <c r="C13" s="5" t="n">
        <v>44810</v>
      </c>
      <c r="D13" s="1" t="s">
        <v>27</v>
      </c>
      <c r="E13" s="1" t="s">
        <v>28</v>
      </c>
      <c r="F13" s="1" t="s">
        <v>33</v>
      </c>
      <c r="G13" s="1" t="n">
        <v>-1001</v>
      </c>
      <c r="H13" s="1" t="n">
        <v>0.0495</v>
      </c>
      <c r="I13" s="7" t="n">
        <v>20222.2222222222</v>
      </c>
      <c r="M13" s="1" t="n">
        <f aca="false">H13+M12</f>
        <v>0.6133</v>
      </c>
      <c r="N13" s="2" t="n">
        <f aca="false">G13+N12</f>
        <v>18634.8</v>
      </c>
      <c r="O13" s="2" t="n">
        <f aca="false">N13+(M13*I13)</f>
        <v>31037.0888888889</v>
      </c>
      <c r="P13" s="2" t="n">
        <f aca="false">P12+IF(D13="installment payment",G13,0)</f>
        <v>43578.13</v>
      </c>
      <c r="Q13" s="2" t="n">
        <v>32798.53</v>
      </c>
      <c r="R13" s="2" t="n">
        <f aca="false">P13-Q13</f>
        <v>10779.6</v>
      </c>
      <c r="S13" s="2" t="n">
        <f aca="false">(O13)-Q13-(Q13*0.01)</f>
        <v>-2089.42641111113</v>
      </c>
      <c r="T13" s="6"/>
      <c r="U13" s="6"/>
      <c r="W13" s="1" t="n">
        <f aca="false">IF(D13="installment payment",(G13*-1)/I13,0)</f>
        <v>0</v>
      </c>
      <c r="X13" s="1" t="n">
        <f aca="false">X12+W13</f>
        <v>0.0166454545454545</v>
      </c>
      <c r="Y13" s="2" t="n">
        <f aca="false">X13*I13</f>
        <v>336.608080808081</v>
      </c>
      <c r="Z13" s="6"/>
      <c r="AA13" s="6"/>
    </row>
    <row r="14" customFormat="false" ht="12.75" hidden="false" customHeight="false" outlineLevel="0" collapsed="false">
      <c r="A14" s="1" t="n">
        <v>12</v>
      </c>
      <c r="B14" s="1" t="s">
        <v>55</v>
      </c>
      <c r="C14" s="5" t="n">
        <v>44810</v>
      </c>
      <c r="D14" s="1" t="s">
        <v>27</v>
      </c>
      <c r="E14" s="1" t="s">
        <v>28</v>
      </c>
      <c r="F14" s="1" t="s">
        <v>25</v>
      </c>
      <c r="G14" s="1" t="n">
        <v>-1001</v>
      </c>
      <c r="H14" s="1" t="n">
        <v>0.0495</v>
      </c>
      <c r="I14" s="7" t="n">
        <v>20222.2222222222</v>
      </c>
      <c r="M14" s="1" t="n">
        <f aca="false">H14+M13</f>
        <v>0.6628</v>
      </c>
      <c r="N14" s="2" t="n">
        <f aca="false">G14+N13</f>
        <v>17633.8</v>
      </c>
      <c r="O14" s="2" t="n">
        <f aca="false">N14+(M14*I14)</f>
        <v>31037.0888888889</v>
      </c>
      <c r="P14" s="2" t="n">
        <f aca="false">P13+IF(D14="installment payment",G14,0)</f>
        <v>43578.13</v>
      </c>
      <c r="Q14" s="2" t="n">
        <v>32798.53</v>
      </c>
      <c r="R14" s="2" t="n">
        <f aca="false">P14-Q14</f>
        <v>10779.6</v>
      </c>
      <c r="S14" s="2" t="n">
        <f aca="false">(O14)-Q14-(Q14*0.01)</f>
        <v>-2089.42641111113</v>
      </c>
      <c r="T14" s="6"/>
      <c r="U14" s="6"/>
      <c r="W14" s="1" t="n">
        <f aca="false">IF(D14="installment payment",(G14*-1)/I14,0)</f>
        <v>0</v>
      </c>
      <c r="X14" s="1" t="n">
        <f aca="false">X13+W14</f>
        <v>0.0166454545454545</v>
      </c>
      <c r="Y14" s="2" t="n">
        <f aca="false">X14*I14</f>
        <v>336.608080808081</v>
      </c>
      <c r="Z14" s="6"/>
      <c r="AA14" s="6"/>
    </row>
    <row r="15" customFormat="false" ht="12.75" hidden="false" customHeight="false" outlineLevel="0" collapsed="false">
      <c r="A15" s="1" t="n">
        <v>13</v>
      </c>
      <c r="C15" s="5" t="n">
        <v>44824</v>
      </c>
      <c r="D15" s="1" t="s">
        <v>49</v>
      </c>
      <c r="E15" s="1" t="s">
        <v>50</v>
      </c>
      <c r="F15" s="1" t="s">
        <v>25</v>
      </c>
      <c r="G15" s="1" t="n">
        <v>-366.2</v>
      </c>
      <c r="I15" s="7" t="n">
        <v>20000</v>
      </c>
      <c r="M15" s="1" t="n">
        <f aca="false">H15+M14</f>
        <v>0.6628</v>
      </c>
      <c r="N15" s="2" t="n">
        <f aca="false">G15+N14</f>
        <v>17267.6</v>
      </c>
      <c r="O15" s="2" t="n">
        <f aca="false">N15+(M15*I15)</f>
        <v>30523.6</v>
      </c>
      <c r="P15" s="2" t="n">
        <f aca="false">P14+IF(D15="installment payment",G15,0)</f>
        <v>43211.93</v>
      </c>
      <c r="Q15" s="2" t="n">
        <v>32596.05</v>
      </c>
      <c r="R15" s="2" t="n">
        <f aca="false">P15-Q15</f>
        <v>10615.88</v>
      </c>
      <c r="S15" s="2" t="n">
        <f aca="false">(O15)-Q15-(Q15*0.01)</f>
        <v>-2398.4105</v>
      </c>
      <c r="T15" s="6"/>
      <c r="U15" s="6"/>
      <c r="W15" s="1" t="n">
        <f aca="false">IF(D15="installment payment",(G15*-1)/I15,0)</f>
        <v>0.01831</v>
      </c>
      <c r="X15" s="1" t="n">
        <f aca="false">X14+W15</f>
        <v>0.0349554545454545</v>
      </c>
      <c r="Y15" s="2" t="n">
        <f aca="false">X15*I15</f>
        <v>699.109090909091</v>
      </c>
      <c r="Z15" s="6"/>
      <c r="AA15" s="6"/>
    </row>
    <row r="16" customFormat="false" ht="12.75" hidden="false" customHeight="false" outlineLevel="0" collapsed="false">
      <c r="A16" s="1" t="n">
        <v>14</v>
      </c>
      <c r="B16" s="1" t="s">
        <v>56</v>
      </c>
      <c r="C16" s="5" t="n">
        <v>44824</v>
      </c>
      <c r="D16" s="1" t="s">
        <v>27</v>
      </c>
      <c r="E16" s="1" t="s">
        <v>28</v>
      </c>
      <c r="F16" s="1" t="s">
        <v>33</v>
      </c>
      <c r="G16" s="1" t="n">
        <v>-2000</v>
      </c>
      <c r="H16" s="1" t="n">
        <v>0.1</v>
      </c>
      <c r="I16" s="7" t="n">
        <v>20000</v>
      </c>
      <c r="M16" s="1" t="n">
        <f aca="false">H16+M15</f>
        <v>0.7628</v>
      </c>
      <c r="N16" s="2" t="n">
        <f aca="false">G16+N15</f>
        <v>15267.6</v>
      </c>
      <c r="O16" s="2" t="n">
        <f aca="false">N16+(M16*I16)</f>
        <v>30523.6</v>
      </c>
      <c r="P16" s="2" t="n">
        <f aca="false">P15+IF(D16="installment payment",G16,0)</f>
        <v>43211.93</v>
      </c>
      <c r="Q16" s="2" t="n">
        <v>32596.05</v>
      </c>
      <c r="R16" s="2" t="n">
        <f aca="false">P16-Q16</f>
        <v>10615.88</v>
      </c>
      <c r="S16" s="2" t="n">
        <f aca="false">(O16)-Q16-(Q16*0.01)</f>
        <v>-2398.4105</v>
      </c>
      <c r="T16" s="6"/>
      <c r="U16" s="6"/>
      <c r="W16" s="1" t="n">
        <f aca="false">IF(D16="installment payment",(G16*-1)/I16,0)</f>
        <v>0</v>
      </c>
      <c r="X16" s="1" t="n">
        <f aca="false">X15+W16</f>
        <v>0.0349554545454545</v>
      </c>
      <c r="Y16" s="2" t="n">
        <f aca="false">X16*I16</f>
        <v>699.109090909091</v>
      </c>
      <c r="Z16" s="6"/>
      <c r="AA16" s="6"/>
    </row>
    <row r="17" customFormat="false" ht="12.75" hidden="false" customHeight="false" outlineLevel="0" collapsed="false">
      <c r="A17" s="1" t="n">
        <v>15</v>
      </c>
      <c r="B17" s="1" t="s">
        <v>57</v>
      </c>
      <c r="C17" s="5" t="n">
        <v>44824</v>
      </c>
      <c r="D17" s="1" t="s">
        <v>27</v>
      </c>
      <c r="E17" s="1" t="s">
        <v>28</v>
      </c>
      <c r="F17" s="1" t="s">
        <v>52</v>
      </c>
      <c r="G17" s="1" t="n">
        <v>-1500</v>
      </c>
      <c r="H17" s="1" t="n">
        <v>0.075</v>
      </c>
      <c r="I17" s="7" t="n">
        <v>20000</v>
      </c>
      <c r="M17" s="1" t="n">
        <f aca="false">H17+M16</f>
        <v>0.8378</v>
      </c>
      <c r="N17" s="2" t="n">
        <f aca="false">G17+N16</f>
        <v>13767.6</v>
      </c>
      <c r="O17" s="2" t="n">
        <f aca="false">N17+(M17*I17)</f>
        <v>30523.6</v>
      </c>
      <c r="P17" s="2" t="n">
        <f aca="false">P16+IF(D17="installment payment",G17,0)</f>
        <v>43211.93</v>
      </c>
      <c r="Q17" s="2" t="n">
        <v>32596.05</v>
      </c>
      <c r="R17" s="2" t="n">
        <f aca="false">P17-Q17</f>
        <v>10615.88</v>
      </c>
      <c r="S17" s="2" t="n">
        <f aca="false">(O17)-Q17-(Q17*0.01)</f>
        <v>-2398.4105</v>
      </c>
      <c r="T17" s="6"/>
      <c r="U17" s="6"/>
      <c r="W17" s="1" t="n">
        <f aca="false">IF(D17="installment payment",(G17*-1)/I17,0)</f>
        <v>0</v>
      </c>
      <c r="X17" s="1" t="n">
        <f aca="false">X16+W17</f>
        <v>0.0349554545454545</v>
      </c>
      <c r="Y17" s="2" t="n">
        <f aca="false">X17*I17</f>
        <v>699.109090909091</v>
      </c>
      <c r="Z17" s="6"/>
      <c r="AA17" s="6"/>
    </row>
    <row r="18" customFormat="false" ht="12.75" hidden="false" customHeight="false" outlineLevel="0" collapsed="false">
      <c r="A18" s="1" t="n">
        <v>16</v>
      </c>
      <c r="B18" s="1" t="s">
        <v>58</v>
      </c>
      <c r="C18" s="5" t="n">
        <v>44824</v>
      </c>
      <c r="D18" s="1" t="s">
        <v>27</v>
      </c>
      <c r="E18" s="1" t="s">
        <v>28</v>
      </c>
      <c r="F18" s="1" t="s">
        <v>25</v>
      </c>
      <c r="G18" s="1" t="n">
        <v>-1500</v>
      </c>
      <c r="H18" s="1" t="n">
        <v>0.075</v>
      </c>
      <c r="I18" s="7" t="n">
        <v>20000</v>
      </c>
      <c r="M18" s="1" t="n">
        <f aca="false">H18+M17</f>
        <v>0.9128</v>
      </c>
      <c r="N18" s="2" t="n">
        <f aca="false">G18+N17</f>
        <v>12267.6</v>
      </c>
      <c r="O18" s="2" t="n">
        <f aca="false">N18+(M18*I18)</f>
        <v>30523.6</v>
      </c>
      <c r="P18" s="2" t="n">
        <f aca="false">P17+IF(D18="installment payment",G18,0)</f>
        <v>43211.93</v>
      </c>
      <c r="Q18" s="2" t="n">
        <v>32596.05</v>
      </c>
      <c r="R18" s="2" t="n">
        <f aca="false">P18-Q18</f>
        <v>10615.88</v>
      </c>
      <c r="S18" s="2" t="n">
        <f aca="false">(O18)-Q18-(Q18*0.01)</f>
        <v>-2398.4105</v>
      </c>
      <c r="T18" s="6"/>
      <c r="U18" s="6"/>
      <c r="W18" s="1" t="n">
        <f aca="false">IF(D18="installment payment",(G18*-1)/I18,0)</f>
        <v>0</v>
      </c>
      <c r="X18" s="1" t="n">
        <f aca="false">X17+W18</f>
        <v>0.0349554545454545</v>
      </c>
      <c r="Y18" s="2" t="n">
        <f aca="false">X18*I18</f>
        <v>699.109090909091</v>
      </c>
      <c r="Z18" s="6"/>
      <c r="AA18" s="6"/>
    </row>
    <row r="19" customFormat="false" ht="12.75" hidden="false" customHeight="false" outlineLevel="0" collapsed="false">
      <c r="A19" s="1" t="n">
        <v>17</v>
      </c>
      <c r="C19" s="5" t="n">
        <v>44854</v>
      </c>
      <c r="D19" s="1" t="s">
        <v>49</v>
      </c>
      <c r="E19" s="1" t="s">
        <v>50</v>
      </c>
      <c r="F19" s="1" t="s">
        <v>25</v>
      </c>
      <c r="G19" s="1" t="n">
        <v>-366.2</v>
      </c>
      <c r="I19" s="7" t="n">
        <v>20000</v>
      </c>
      <c r="M19" s="1" t="n">
        <f aca="false">H19+M18</f>
        <v>0.9128</v>
      </c>
      <c r="N19" s="2" t="n">
        <f aca="false">G19+N18</f>
        <v>11901.4</v>
      </c>
      <c r="O19" s="2" t="n">
        <f aca="false">N19+(M19*I19)</f>
        <v>30157.4</v>
      </c>
      <c r="P19" s="2" t="n">
        <f aca="false">P18+IF(D19="installment payment",G19,0)</f>
        <v>42845.73</v>
      </c>
      <c r="Q19" s="2" t="n">
        <v>32392.56</v>
      </c>
      <c r="R19" s="2" t="n">
        <f aca="false">P19-Q19</f>
        <v>10453.17</v>
      </c>
      <c r="S19" s="2" t="n">
        <f aca="false">(O19)-Q19-(Q19*0.01)</f>
        <v>-2559.08560000001</v>
      </c>
      <c r="T19" s="6"/>
      <c r="U19" s="6"/>
      <c r="W19" s="1" t="n">
        <f aca="false">IF(D19="installment payment",(G19*-1)/I19,0)</f>
        <v>0.01831</v>
      </c>
      <c r="X19" s="1" t="n">
        <f aca="false">X18+W19</f>
        <v>0.0532654545454545</v>
      </c>
      <c r="Y19" s="2" t="n">
        <f aca="false">X19*I19</f>
        <v>1065.30909090909</v>
      </c>
      <c r="Z19" s="6"/>
      <c r="AA19" s="6"/>
    </row>
    <row r="20" customFormat="false" ht="12.75" hidden="false" customHeight="false" outlineLevel="0" collapsed="false">
      <c r="A20" s="1" t="n">
        <v>18</v>
      </c>
      <c r="B20" s="1" t="s">
        <v>59</v>
      </c>
      <c r="C20" s="5" t="n">
        <v>44855</v>
      </c>
      <c r="D20" s="1" t="s">
        <v>27</v>
      </c>
      <c r="E20" s="1" t="s">
        <v>28</v>
      </c>
      <c r="F20" s="1" t="s">
        <v>52</v>
      </c>
      <c r="G20" s="1" t="n">
        <v>-1000</v>
      </c>
      <c r="H20" s="1" t="n">
        <v>0.05</v>
      </c>
      <c r="I20" s="7" t="n">
        <v>20000</v>
      </c>
      <c r="M20" s="1" t="n">
        <f aca="false">H20+M19</f>
        <v>0.9628</v>
      </c>
      <c r="N20" s="2" t="n">
        <f aca="false">G20+N19</f>
        <v>10901.4</v>
      </c>
      <c r="O20" s="2" t="n">
        <f aca="false">N20+(M20*I20)</f>
        <v>30157.4</v>
      </c>
      <c r="P20" s="2" t="n">
        <f aca="false">P19+IF(D20="installment payment",G20,0)</f>
        <v>42845.73</v>
      </c>
      <c r="Q20" s="2" t="n">
        <v>32392.56</v>
      </c>
      <c r="R20" s="2" t="n">
        <f aca="false">P20-Q20</f>
        <v>10453.17</v>
      </c>
      <c r="S20" s="2" t="n">
        <f aca="false">(O20)-Q20-(Q20*0.01)</f>
        <v>-2559.08560000001</v>
      </c>
      <c r="T20" s="6"/>
      <c r="U20" s="6"/>
      <c r="W20" s="1" t="n">
        <f aca="false">IF(D20="installment payment",(G20*-1)/I20,0)</f>
        <v>0</v>
      </c>
      <c r="X20" s="1" t="n">
        <f aca="false">X19+W20</f>
        <v>0.0532654545454545</v>
      </c>
      <c r="Y20" s="2" t="n">
        <f aca="false">X20*I20</f>
        <v>1065.30909090909</v>
      </c>
      <c r="Z20" s="6"/>
      <c r="AA20" s="6"/>
    </row>
    <row r="21" customFormat="false" ht="12.75" hidden="false" customHeight="false" outlineLevel="0" collapsed="false">
      <c r="A21" s="1" t="n">
        <v>19</v>
      </c>
      <c r="B21" s="1" t="s">
        <v>60</v>
      </c>
      <c r="C21" s="5" t="n">
        <v>44855</v>
      </c>
      <c r="D21" s="1" t="s">
        <v>27</v>
      </c>
      <c r="E21" s="1" t="s">
        <v>28</v>
      </c>
      <c r="F21" s="1" t="s">
        <v>33</v>
      </c>
      <c r="G21" s="1" t="n">
        <v>-2000</v>
      </c>
      <c r="H21" s="1" t="n">
        <v>0.1</v>
      </c>
      <c r="I21" s="7" t="n">
        <v>20000</v>
      </c>
      <c r="M21" s="1" t="n">
        <f aca="false">H21+M20</f>
        <v>1.0628</v>
      </c>
      <c r="N21" s="2" t="n">
        <f aca="false">G21+N20</f>
        <v>8901.4</v>
      </c>
      <c r="O21" s="2" t="n">
        <f aca="false">N21+(M21*I21)</f>
        <v>30157.4</v>
      </c>
      <c r="P21" s="2" t="n">
        <f aca="false">P20+IF(D21="installment payment",G21,0)</f>
        <v>42845.73</v>
      </c>
      <c r="Q21" s="2" t="n">
        <v>32392.56</v>
      </c>
      <c r="R21" s="2" t="n">
        <f aca="false">P21-Q21</f>
        <v>10453.17</v>
      </c>
      <c r="S21" s="2" t="n">
        <f aca="false">(O21)-Q21-(Q21*0.01)</f>
        <v>-2559.0856</v>
      </c>
      <c r="T21" s="6"/>
      <c r="U21" s="6"/>
      <c r="W21" s="1" t="n">
        <f aca="false">IF(D21="installment payment",(G21*-1)/I21,0)</f>
        <v>0</v>
      </c>
      <c r="X21" s="1" t="n">
        <f aca="false">X20+W21</f>
        <v>0.0532654545454545</v>
      </c>
      <c r="Y21" s="2" t="n">
        <f aca="false">X21*I21</f>
        <v>1065.30909090909</v>
      </c>
      <c r="Z21" s="6"/>
      <c r="AA21" s="6"/>
    </row>
    <row r="22" customFormat="false" ht="12.75" hidden="false" customHeight="false" outlineLevel="0" collapsed="false">
      <c r="A22" s="1" t="n">
        <v>20</v>
      </c>
      <c r="B22" s="1" t="s">
        <v>61</v>
      </c>
      <c r="C22" s="5" t="n">
        <v>44855</v>
      </c>
      <c r="D22" s="1" t="s">
        <v>27</v>
      </c>
      <c r="E22" s="1" t="s">
        <v>28</v>
      </c>
      <c r="F22" s="1" t="s">
        <v>25</v>
      </c>
      <c r="G22" s="1" t="n">
        <v>-2000</v>
      </c>
      <c r="H22" s="1" t="n">
        <v>0.1</v>
      </c>
      <c r="I22" s="7" t="n">
        <v>20000</v>
      </c>
      <c r="M22" s="1" t="n">
        <f aca="false">H22+M21</f>
        <v>1.1628</v>
      </c>
      <c r="N22" s="2" t="n">
        <f aca="false">G22+N21</f>
        <v>6901.4</v>
      </c>
      <c r="O22" s="2" t="n">
        <f aca="false">N22+(M22*I22)</f>
        <v>30157.4</v>
      </c>
      <c r="P22" s="2" t="n">
        <f aca="false">P21+IF(D22="installment payment",G22,0)</f>
        <v>42845.73</v>
      </c>
      <c r="Q22" s="2" t="n">
        <v>32392.56</v>
      </c>
      <c r="R22" s="2" t="n">
        <f aca="false">P22-Q22</f>
        <v>10453.17</v>
      </c>
      <c r="S22" s="2" t="n">
        <f aca="false">(O22)-Q22-(Q22*0.01)</f>
        <v>-2559.0856</v>
      </c>
      <c r="T22" s="6"/>
      <c r="U22" s="6"/>
      <c r="W22" s="1" t="n">
        <f aca="false">IF(D22="installment payment",(G22*-1)/I22,0)</f>
        <v>0</v>
      </c>
      <c r="X22" s="1" t="n">
        <f aca="false">X21+W22</f>
        <v>0.0532654545454545</v>
      </c>
      <c r="Y22" s="2" t="n">
        <f aca="false">X22*I22</f>
        <v>1065.30909090909</v>
      </c>
      <c r="Z22" s="6"/>
      <c r="AA22" s="6"/>
    </row>
    <row r="23" customFormat="false" ht="12.75" hidden="false" customHeight="false" outlineLevel="0" collapsed="false">
      <c r="A23" s="1" t="n">
        <v>21</v>
      </c>
      <c r="C23" s="5" t="n">
        <v>44885</v>
      </c>
      <c r="D23" s="1" t="s">
        <v>49</v>
      </c>
      <c r="E23" s="1" t="s">
        <v>50</v>
      </c>
      <c r="F23" s="1" t="s">
        <v>25</v>
      </c>
      <c r="G23" s="1" t="n">
        <v>-366.2</v>
      </c>
      <c r="I23" s="7" t="n">
        <v>16393.4426229508</v>
      </c>
      <c r="M23" s="1" t="n">
        <f aca="false">H23+M22</f>
        <v>1.1628</v>
      </c>
      <c r="N23" s="2" t="n">
        <f aca="false">G23+N22</f>
        <v>6535.2</v>
      </c>
      <c r="O23" s="2" t="n">
        <f aca="false">N23+(M23*I23)</f>
        <v>25597.4950819672</v>
      </c>
      <c r="P23" s="2" t="n">
        <f aca="false">P22+IF(D23="installment payment",G23,0)</f>
        <v>42479.53</v>
      </c>
      <c r="Q23" s="2" t="n">
        <v>32188.05</v>
      </c>
      <c r="R23" s="2" t="n">
        <f aca="false">P23-Q23</f>
        <v>10291.48</v>
      </c>
      <c r="S23" s="2" t="n">
        <f aca="false">(O23)-Q23-(Q23*0.01)</f>
        <v>-6912.43541803281</v>
      </c>
      <c r="T23" s="6"/>
      <c r="U23" s="6"/>
      <c r="W23" s="1" t="n">
        <f aca="false">IF(D23="installment payment",(G23*-1)/I23,0)</f>
        <v>0.0223382</v>
      </c>
      <c r="X23" s="1" t="n">
        <f aca="false">X22+W23</f>
        <v>0.0756036545454546</v>
      </c>
      <c r="Y23" s="2" t="n">
        <f aca="false">X23*I23</f>
        <v>1239.4041728763</v>
      </c>
      <c r="Z23" s="6"/>
      <c r="AA23" s="6"/>
    </row>
    <row r="24" customFormat="false" ht="12.75" hidden="false" customHeight="false" outlineLevel="0" collapsed="false">
      <c r="A24" s="1" t="n">
        <v>22</v>
      </c>
      <c r="B24" s="1" t="s">
        <v>62</v>
      </c>
      <c r="C24" s="5" t="n">
        <v>44885</v>
      </c>
      <c r="D24" s="1" t="s">
        <v>27</v>
      </c>
      <c r="E24" s="1" t="s">
        <v>28</v>
      </c>
      <c r="F24" s="1" t="s">
        <v>52</v>
      </c>
      <c r="G24" s="1" t="n">
        <v>-1000</v>
      </c>
      <c r="H24" s="1" t="n">
        <v>0.061</v>
      </c>
      <c r="I24" s="7" t="n">
        <v>16393.4426229508</v>
      </c>
      <c r="M24" s="1" t="n">
        <f aca="false">H24+M23</f>
        <v>1.2238</v>
      </c>
      <c r="N24" s="2" t="n">
        <f aca="false">G24+N23</f>
        <v>5535.2</v>
      </c>
      <c r="O24" s="2" t="n">
        <f aca="false">N24+(M24*I24)</f>
        <v>25597.4950819672</v>
      </c>
      <c r="P24" s="2" t="n">
        <f aca="false">P23+IF(D24="installment payment",G24,0)</f>
        <v>42479.53</v>
      </c>
      <c r="Q24" s="2" t="n">
        <v>32188.05</v>
      </c>
      <c r="R24" s="2" t="n">
        <f aca="false">P24-Q24</f>
        <v>10291.48</v>
      </c>
      <c r="S24" s="2" t="n">
        <f aca="false">(O24)-Q24-(Q24*0.01)</f>
        <v>-6912.43541803282</v>
      </c>
      <c r="T24" s="6"/>
      <c r="U24" s="6"/>
      <c r="W24" s="1" t="n">
        <f aca="false">IF(D24="installment payment",(G24*-1)/I24,0)</f>
        <v>0</v>
      </c>
      <c r="X24" s="1" t="n">
        <f aca="false">X23+W24</f>
        <v>0.0756036545454546</v>
      </c>
      <c r="Y24" s="2" t="n">
        <f aca="false">X24*I24</f>
        <v>1239.4041728763</v>
      </c>
      <c r="Z24" s="6"/>
      <c r="AA24" s="6"/>
    </row>
    <row r="25" customFormat="false" ht="12.75" hidden="false" customHeight="false" outlineLevel="0" collapsed="false">
      <c r="A25" s="1" t="n">
        <v>23</v>
      </c>
      <c r="B25" s="1" t="s">
        <v>63</v>
      </c>
      <c r="C25" s="5" t="n">
        <v>44885</v>
      </c>
      <c r="D25" s="1" t="s">
        <v>27</v>
      </c>
      <c r="E25" s="1" t="s">
        <v>28</v>
      </c>
      <c r="F25" s="1" t="s">
        <v>25</v>
      </c>
      <c r="G25" s="1" t="n">
        <v>-2000</v>
      </c>
      <c r="H25" s="1" t="n">
        <v>0.1227</v>
      </c>
      <c r="I25" s="7" t="n">
        <v>16299.9185004075</v>
      </c>
      <c r="M25" s="1" t="n">
        <f aca="false">H25+M24</f>
        <v>1.3465</v>
      </c>
      <c r="N25" s="2" t="n">
        <f aca="false">G25+N24</f>
        <v>3535.2</v>
      </c>
      <c r="O25" s="2" t="n">
        <f aca="false">N25+(M25*I25)</f>
        <v>25483.0402607987</v>
      </c>
      <c r="P25" s="2" t="n">
        <f aca="false">P24+IF(D25="installment payment",G25,0)</f>
        <v>42479.53</v>
      </c>
      <c r="Q25" s="2" t="n">
        <v>32188.05</v>
      </c>
      <c r="R25" s="2" t="n">
        <f aca="false">P25-Q25</f>
        <v>10291.48</v>
      </c>
      <c r="S25" s="2" t="n">
        <f aca="false">(O25)-Q25-(Q25*0.01)</f>
        <v>-7026.8902392013</v>
      </c>
      <c r="T25" s="6"/>
      <c r="U25" s="6"/>
      <c r="W25" s="1" t="n">
        <f aca="false">IF(D25="installment payment",(G25*-1)/I25,0)</f>
        <v>0</v>
      </c>
      <c r="X25" s="1" t="n">
        <f aca="false">X24+W25</f>
        <v>0.0756036545454546</v>
      </c>
      <c r="Y25" s="2" t="n">
        <f aca="false">X25*I25</f>
        <v>1232.33340742387</v>
      </c>
      <c r="Z25" s="6"/>
      <c r="AA25" s="6"/>
    </row>
    <row r="26" customFormat="false" ht="12.75" hidden="false" customHeight="false" outlineLevel="0" collapsed="false">
      <c r="A26" s="1" t="n">
        <v>24</v>
      </c>
      <c r="B26" s="1" t="s">
        <v>64</v>
      </c>
      <c r="C26" s="5" t="n">
        <v>44885</v>
      </c>
      <c r="D26" s="1" t="s">
        <v>27</v>
      </c>
      <c r="E26" s="1" t="s">
        <v>28</v>
      </c>
      <c r="F26" s="1" t="s">
        <v>33</v>
      </c>
      <c r="G26" s="1" t="n">
        <v>-2000</v>
      </c>
      <c r="H26" s="1" t="n">
        <v>0.1227</v>
      </c>
      <c r="I26" s="1" t="n">
        <v>16300</v>
      </c>
      <c r="M26" s="1" t="n">
        <f aca="false">H26+M25</f>
        <v>1.4692</v>
      </c>
      <c r="N26" s="2" t="n">
        <f aca="false">G26+N25</f>
        <v>1535.2</v>
      </c>
      <c r="O26" s="2" t="n">
        <f aca="false">N26+(M26*I26)</f>
        <v>25483.16</v>
      </c>
      <c r="P26" s="2" t="n">
        <f aca="false">P25+IF(D26="installment payment",G26,0)</f>
        <v>42479.53</v>
      </c>
      <c r="Q26" s="2" t="n">
        <v>32188.05</v>
      </c>
      <c r="R26" s="2" t="n">
        <f aca="false">P26-Q26</f>
        <v>10291.48</v>
      </c>
      <c r="S26" s="2" t="n">
        <f aca="false">(O26)-Q26-(Q26*0.01)</f>
        <v>-7026.7705</v>
      </c>
      <c r="T26" s="6"/>
      <c r="U26" s="6"/>
      <c r="W26" s="1" t="n">
        <f aca="false">IF(D26="installment payment",(G26*-1)/I26,0)</f>
        <v>0</v>
      </c>
      <c r="X26" s="1" t="n">
        <f aca="false">X25+W26</f>
        <v>0.0756036545454546</v>
      </c>
      <c r="Y26" s="2" t="n">
        <f aca="false">X26*I26</f>
        <v>1232.33956909091</v>
      </c>
      <c r="Z26" s="6"/>
      <c r="AA26" s="6"/>
    </row>
    <row r="27" customFormat="false" ht="12.75" hidden="false" customHeight="false" outlineLevel="0" collapsed="false">
      <c r="A27" s="1" t="n">
        <v>25</v>
      </c>
      <c r="C27" s="5" t="n">
        <v>44915</v>
      </c>
      <c r="D27" s="1" t="s">
        <v>49</v>
      </c>
      <c r="E27" s="1" t="s">
        <v>50</v>
      </c>
      <c r="F27" s="1" t="s">
        <v>25</v>
      </c>
      <c r="G27" s="1" t="n">
        <v>-366.2</v>
      </c>
      <c r="I27" s="1" t="n">
        <v>17000</v>
      </c>
      <c r="M27" s="1" t="n">
        <f aca="false">H27+M26</f>
        <v>1.4692</v>
      </c>
      <c r="N27" s="2" t="n">
        <f aca="false">G27+N26</f>
        <v>1169</v>
      </c>
      <c r="O27" s="2" t="n">
        <f aca="false">N27+(M27*I27)</f>
        <v>26145.4</v>
      </c>
      <c r="P27" s="2" t="n">
        <f aca="false">P26+IF(D27="installment payment",G27,0)</f>
        <v>42113.33</v>
      </c>
      <c r="Q27" s="2" t="n">
        <v>31982.52</v>
      </c>
      <c r="R27" s="2" t="n">
        <f aca="false">P27-Q27</f>
        <v>10130.81</v>
      </c>
      <c r="S27" s="2" t="n">
        <f aca="false">(O27)-Q27-(Q27*0.01)</f>
        <v>-6156.9452</v>
      </c>
      <c r="T27" s="6"/>
      <c r="U27" s="6"/>
      <c r="W27" s="1" t="n">
        <f aca="false">IF(D27="installment payment",(G27*-1)/I27,0)</f>
        <v>0.0215411764705882</v>
      </c>
      <c r="X27" s="1" t="n">
        <f aca="false">X26+W27</f>
        <v>0.0971448310160428</v>
      </c>
      <c r="Y27" s="2" t="n">
        <f aca="false">X27*I27</f>
        <v>1651.46212727273</v>
      </c>
      <c r="Z27" s="6"/>
      <c r="AA27" s="6"/>
    </row>
    <row r="28" customFormat="false" ht="12.75" hidden="false" customHeight="false" outlineLevel="0" collapsed="false">
      <c r="A28" s="1" t="n">
        <v>26</v>
      </c>
      <c r="C28" s="5" t="n">
        <v>44946</v>
      </c>
      <c r="D28" s="1" t="s">
        <v>49</v>
      </c>
      <c r="E28" s="1" t="s">
        <v>50</v>
      </c>
      <c r="F28" s="1" t="s">
        <v>25</v>
      </c>
      <c r="G28" s="1" t="n">
        <v>-366.2</v>
      </c>
      <c r="I28" s="1" t="n">
        <v>19000</v>
      </c>
      <c r="M28" s="1" t="n">
        <f aca="false">H28+M27</f>
        <v>1.4692</v>
      </c>
      <c r="N28" s="2" t="n">
        <f aca="false">G28+N27</f>
        <v>802.799999999998</v>
      </c>
      <c r="O28" s="2" t="n">
        <f aca="false">N28+(M28*I28)</f>
        <v>28717.6</v>
      </c>
      <c r="P28" s="2" t="n">
        <f aca="false">P27+IF(D28="installment payment",G28,0)</f>
        <v>41747.13</v>
      </c>
      <c r="Q28" s="2" t="n">
        <v>31775.97</v>
      </c>
      <c r="R28" s="2" t="n">
        <f aca="false">P28-Q28</f>
        <v>9971.16000000002</v>
      </c>
      <c r="S28" s="2" t="n">
        <f aca="false">(O28)-Q28-(Q28*0.01)</f>
        <v>-3376.1297</v>
      </c>
      <c r="T28" s="6"/>
      <c r="U28" s="6"/>
      <c r="W28" s="1" t="n">
        <f aca="false">IF(D28="installment payment",(G28*-1)/I28,0)</f>
        <v>0.0192736842105263</v>
      </c>
      <c r="X28" s="1" t="n">
        <f aca="false">X27+W28</f>
        <v>0.116418515226569</v>
      </c>
      <c r="Y28" s="2" t="n">
        <f aca="false">X28*I28</f>
        <v>2211.95178930481</v>
      </c>
      <c r="Z28" s="6"/>
      <c r="AA28" s="6"/>
    </row>
    <row r="29" customFormat="false" ht="12.75" hidden="false" customHeight="false" outlineLevel="0" collapsed="false">
      <c r="A29" s="1" t="n">
        <v>27</v>
      </c>
      <c r="C29" s="5" t="n">
        <v>44977</v>
      </c>
      <c r="D29" s="1" t="s">
        <v>49</v>
      </c>
      <c r="E29" s="1" t="s">
        <v>50</v>
      </c>
      <c r="F29" s="1" t="s">
        <v>25</v>
      </c>
      <c r="G29" s="1" t="n">
        <v>-366.2</v>
      </c>
      <c r="I29" s="1" t="n">
        <v>23122</v>
      </c>
      <c r="M29" s="1" t="n">
        <f aca="false">H29+M28</f>
        <v>1.4692</v>
      </c>
      <c r="N29" s="2" t="n">
        <f aca="false">G29+N28</f>
        <v>436.599999999998</v>
      </c>
      <c r="O29" s="2" t="n">
        <f aca="false">N29+(M29*I29)</f>
        <v>34407.4424</v>
      </c>
      <c r="P29" s="2" t="n">
        <f aca="false">P28+IF(D29="installment payment",G29,0)</f>
        <v>41380.93</v>
      </c>
      <c r="Q29" s="2" t="n">
        <v>31568.39</v>
      </c>
      <c r="R29" s="2" t="n">
        <f aca="false">P29-Q29</f>
        <v>9812.54000000002</v>
      </c>
      <c r="S29" s="2" t="n">
        <f aca="false">(O29)-Q29-(Q29*0.01)</f>
        <v>2523.3685</v>
      </c>
      <c r="T29" s="6"/>
      <c r="U29" s="6"/>
      <c r="W29" s="1" t="n">
        <f aca="false">IF(D29="installment payment",(G29*-1)/I29,0)</f>
        <v>0.015837730300147</v>
      </c>
      <c r="X29" s="1" t="n">
        <f aca="false">X28+W29</f>
        <v>0.132256245526716</v>
      </c>
      <c r="Y29" s="2" t="n">
        <f aca="false">X29*I29</f>
        <v>3058.02890906873</v>
      </c>
      <c r="Z29" s="6"/>
      <c r="AA29" s="6"/>
    </row>
    <row r="30" customFormat="false" ht="12.75" hidden="false" customHeight="false" outlineLevel="0" collapsed="false">
      <c r="A30" s="1" t="n">
        <v>28</v>
      </c>
      <c r="C30" s="5" t="n">
        <v>45005</v>
      </c>
      <c r="D30" s="1" t="s">
        <v>49</v>
      </c>
      <c r="E30" s="1" t="s">
        <v>50</v>
      </c>
      <c r="F30" s="1" t="s">
        <v>25</v>
      </c>
      <c r="G30" s="1" t="n">
        <v>-366.2</v>
      </c>
      <c r="I30" s="1" t="n">
        <v>26317</v>
      </c>
      <c r="M30" s="1" t="n">
        <f aca="false">H30+M29</f>
        <v>1.4692</v>
      </c>
      <c r="N30" s="2" t="n">
        <f aca="false">G30+N29</f>
        <v>70.3999999999979</v>
      </c>
      <c r="O30" s="2" t="n">
        <f aca="false">N30+(M30*I30)</f>
        <v>38735.3364</v>
      </c>
      <c r="P30" s="2" t="n">
        <f aca="false">P29+IF(D30="installment payment",G30,0)</f>
        <v>41014.73</v>
      </c>
      <c r="Q30" s="2" t="n">
        <v>31359.77</v>
      </c>
      <c r="R30" s="2" t="n">
        <f aca="false">P30-Q30</f>
        <v>9654.96000000003</v>
      </c>
      <c r="S30" s="2" t="n">
        <f aca="false">(O30)-Q30-(Q30*0.01)</f>
        <v>7061.9687</v>
      </c>
      <c r="T30" s="6"/>
      <c r="U30" s="6"/>
      <c r="W30" s="1" t="n">
        <f aca="false">IF(D30="installment payment",(G30*-1)/I30,0)</f>
        <v>0.0139149599118441</v>
      </c>
      <c r="X30" s="1" t="n">
        <f aca="false">X29+W30</f>
        <v>0.14617120543856</v>
      </c>
      <c r="Y30" s="2" t="n">
        <f aca="false">X30*I30</f>
        <v>3846.78761352659</v>
      </c>
      <c r="Z30" s="6"/>
      <c r="AA30" s="6"/>
    </row>
    <row r="31" customFormat="false" ht="12.75" hidden="false" customHeight="false" outlineLevel="0" collapsed="false">
      <c r="A31" s="1" t="n">
        <v>29</v>
      </c>
      <c r="C31" s="5" t="n">
        <v>44995</v>
      </c>
      <c r="D31" s="1" t="s">
        <v>65</v>
      </c>
      <c r="E31" s="1" t="s">
        <v>66</v>
      </c>
      <c r="F31" s="1" t="s">
        <v>25</v>
      </c>
      <c r="G31" s="1" t="n">
        <v>700</v>
      </c>
      <c r="H31" s="1" t="n">
        <v>-0.02564103</v>
      </c>
      <c r="I31" s="1" t="n">
        <v>27300</v>
      </c>
      <c r="M31" s="1" t="n">
        <f aca="false">H31+M30</f>
        <v>1.44355897</v>
      </c>
      <c r="N31" s="2" t="n">
        <f aca="false">G31+N30</f>
        <v>770.399999999998</v>
      </c>
      <c r="O31" s="2" t="n">
        <f aca="false">N31+(M31*I31)</f>
        <v>40179.559881</v>
      </c>
      <c r="P31" s="2" t="n">
        <f aca="false">P30+IF(D31="installment payment",G31,0)</f>
        <v>41014.73</v>
      </c>
      <c r="Q31" s="2" t="n">
        <v>31359.77</v>
      </c>
      <c r="R31" s="2" t="n">
        <f aca="false">P31-Q31</f>
        <v>9654.96000000003</v>
      </c>
      <c r="S31" s="2" t="n">
        <f aca="false">(O31)-Q31-(Q31*0.01)</f>
        <v>8506.192181</v>
      </c>
      <c r="T31" s="6"/>
      <c r="U31" s="6"/>
      <c r="W31" s="1" t="n">
        <f aca="false">IF(D31="installment payment",(G31*-1)/I31,0)</f>
        <v>0</v>
      </c>
      <c r="X31" s="1" t="n">
        <f aca="false">X30+W31</f>
        <v>0.14617120543856</v>
      </c>
      <c r="Y31" s="2" t="n">
        <f aca="false">X31*I31</f>
        <v>3990.47390847269</v>
      </c>
      <c r="Z31" s="6"/>
      <c r="AA31" s="6"/>
    </row>
    <row r="32" customFormat="false" ht="12.75" hidden="false" customHeight="false" outlineLevel="0" collapsed="false">
      <c r="A32" s="1" t="n">
        <v>30</v>
      </c>
      <c r="C32" s="5" t="n">
        <v>45036</v>
      </c>
      <c r="D32" s="1" t="s">
        <v>49</v>
      </c>
      <c r="E32" s="1" t="s">
        <v>50</v>
      </c>
      <c r="F32" s="1" t="s">
        <v>25</v>
      </c>
      <c r="G32" s="1" t="n">
        <v>-366.2</v>
      </c>
      <c r="I32" s="1" t="n">
        <v>25300</v>
      </c>
      <c r="M32" s="1" t="n">
        <f aca="false">H32+M31</f>
        <v>1.44355897</v>
      </c>
      <c r="N32" s="2" t="n">
        <f aca="false">G32+N31</f>
        <v>404.199999999998</v>
      </c>
      <c r="O32" s="2" t="n">
        <f aca="false">N32+(M32*I32)</f>
        <v>36926.241941</v>
      </c>
      <c r="P32" s="2" t="n">
        <f aca="false">P31+IF(D32="installment payment",G32,0)</f>
        <v>40648.53</v>
      </c>
      <c r="Q32" s="2" t="n">
        <v>31150.11</v>
      </c>
      <c r="R32" s="2" t="n">
        <f aca="false">P32-Q33</f>
        <v>9709.13000000003</v>
      </c>
      <c r="S32" s="2" t="n">
        <f aca="false">(O32)-Q32-(Q32*0.01)</f>
        <v>5464.630841</v>
      </c>
      <c r="T32" s="6"/>
      <c r="U32" s="6"/>
      <c r="W32" s="1" t="n">
        <f aca="false">IF(D32="installment payment",(G32*-1)/I32,0)</f>
        <v>0.0144743083003953</v>
      </c>
      <c r="X32" s="1" t="n">
        <f aca="false">X31+W32</f>
        <v>0.160645513738955</v>
      </c>
      <c r="Y32" s="2" t="n">
        <f aca="false">X32*I32</f>
        <v>4064.33149759557</v>
      </c>
      <c r="Z32" s="6"/>
      <c r="AA32" s="6"/>
    </row>
    <row r="33" customFormat="false" ht="12.75" hidden="false" customHeight="false" outlineLevel="0" collapsed="false">
      <c r="A33" s="1" t="n">
        <v>31</v>
      </c>
      <c r="C33" s="5" t="n">
        <v>45066</v>
      </c>
      <c r="D33" s="1" t="s">
        <v>49</v>
      </c>
      <c r="E33" s="1" t="s">
        <v>50</v>
      </c>
      <c r="F33" s="1" t="s">
        <v>25</v>
      </c>
      <c r="G33" s="1" t="n">
        <v>-366.2</v>
      </c>
      <c r="I33" s="1" t="n">
        <v>24900</v>
      </c>
      <c r="M33" s="1" t="n">
        <f aca="false">H33+M32</f>
        <v>1.44355897</v>
      </c>
      <c r="N33" s="2" t="n">
        <f aca="false">G33+N32</f>
        <v>37.999999999998</v>
      </c>
      <c r="O33" s="2" t="n">
        <f aca="false">N33+(M33*I33)</f>
        <v>35982.618353</v>
      </c>
      <c r="P33" s="2" t="n">
        <f aca="false">P32+IF(D33="installment payment",G33,0)</f>
        <v>40282.33</v>
      </c>
      <c r="Q33" s="2" t="n">
        <v>30939.4</v>
      </c>
      <c r="R33" s="2" t="n">
        <f aca="false">P33-Q35</f>
        <v>9554.69000000003</v>
      </c>
      <c r="S33" s="2" t="n">
        <f aca="false">(O33)-Q33-(Q33*0.01)</f>
        <v>4733.824353</v>
      </c>
      <c r="T33" s="6"/>
      <c r="U33" s="6"/>
      <c r="W33" s="1" t="n">
        <f aca="false">IF(D33="installment payment",(G33*-1)/I33,0)</f>
        <v>0.0147068273092369</v>
      </c>
      <c r="X33" s="1" t="n">
        <f aca="false">X32+W33</f>
        <v>0.175352341048192</v>
      </c>
      <c r="Y33" s="2" t="n">
        <f aca="false">X33*I33</f>
        <v>4366.27329209999</v>
      </c>
      <c r="Z33" s="6"/>
      <c r="AA33" s="6"/>
    </row>
    <row r="34" customFormat="false" ht="12.75" hidden="false" customHeight="false" outlineLevel="0" collapsed="false">
      <c r="A34" s="1" t="n">
        <v>32</v>
      </c>
      <c r="C34" s="5" t="n">
        <v>45097</v>
      </c>
      <c r="D34" s="1" t="s">
        <v>65</v>
      </c>
      <c r="E34" s="1" t="s">
        <v>66</v>
      </c>
      <c r="F34" s="1" t="s">
        <v>25</v>
      </c>
      <c r="G34" s="1" t="n">
        <v>700</v>
      </c>
      <c r="H34" s="1" t="n">
        <v>-0.02564103</v>
      </c>
      <c r="I34" s="1" t="n">
        <v>27300</v>
      </c>
      <c r="M34" s="1" t="n">
        <f aca="false">H34+M33</f>
        <v>1.41791794</v>
      </c>
      <c r="N34" s="2" t="n">
        <f aca="false">G34+N33</f>
        <v>737.999999999998</v>
      </c>
      <c r="O34" s="2" t="n">
        <f aca="false">N34+(M34*I34)</f>
        <v>39447.159762</v>
      </c>
      <c r="P34" s="2" t="n">
        <f aca="false">P33+IF(D34="installment payment",G34,0)</f>
        <v>40282.33</v>
      </c>
      <c r="Q34" s="2" t="n">
        <v>30939.4</v>
      </c>
      <c r="R34" s="2" t="n">
        <f aca="false">P34-Q36</f>
        <v>9767.51000000003</v>
      </c>
      <c r="S34" s="2" t="n">
        <f aca="false">(O34)-Q34-(Q34*0.01)</f>
        <v>8198.36576199999</v>
      </c>
      <c r="T34" s="6"/>
      <c r="U34" s="6"/>
      <c r="W34" s="1" t="n">
        <f aca="false">IF(D34="installment payment",(G34*-1)/I34,0)</f>
        <v>0</v>
      </c>
      <c r="X34" s="1" t="n">
        <f aca="false">X33+W34</f>
        <v>0.175352341048192</v>
      </c>
      <c r="Y34" s="2" t="n">
        <f aca="false">X34*I34</f>
        <v>4787.11891061565</v>
      </c>
      <c r="Z34" s="6"/>
      <c r="AA34" s="6"/>
    </row>
    <row r="35" customFormat="false" ht="12.75" hidden="false" customHeight="false" outlineLevel="0" collapsed="false">
      <c r="A35" s="1" t="n">
        <v>33</v>
      </c>
      <c r="C35" s="5" t="n">
        <v>45097</v>
      </c>
      <c r="D35" s="1" t="s">
        <v>49</v>
      </c>
      <c r="E35" s="1" t="s">
        <v>50</v>
      </c>
      <c r="F35" s="1" t="s">
        <v>25</v>
      </c>
      <c r="G35" s="1" t="n">
        <v>-366.2</v>
      </c>
      <c r="I35" s="1" t="n">
        <v>27300</v>
      </c>
      <c r="M35" s="1" t="n">
        <f aca="false">H35+M34</f>
        <v>1.41791794</v>
      </c>
      <c r="N35" s="2" t="n">
        <f aca="false">G35+N34</f>
        <v>371.799999999998</v>
      </c>
      <c r="O35" s="2" t="n">
        <f aca="false">N35+(M35*I35)</f>
        <v>39080.959762</v>
      </c>
      <c r="P35" s="2" t="n">
        <f aca="false">P34+IF(D35="installment payment",G35,0)</f>
        <v>39916.13</v>
      </c>
      <c r="Q35" s="2" t="n">
        <v>30727.64</v>
      </c>
      <c r="R35" s="2" t="n">
        <f aca="false">P35-Q36</f>
        <v>9401.31000000003</v>
      </c>
      <c r="S35" s="2" t="n">
        <f aca="false">(O35)-Q35-(Q35*0.01)</f>
        <v>8046.04336199999</v>
      </c>
      <c r="T35" s="6"/>
      <c r="U35" s="6"/>
      <c r="W35" s="1" t="n">
        <f aca="false">IF(D35="installment payment",(G35*-1)/I35,0)</f>
        <v>0.0134139194139194</v>
      </c>
      <c r="X35" s="1" t="n">
        <f aca="false">X34+W35</f>
        <v>0.188766260462112</v>
      </c>
      <c r="Y35" s="2" t="n">
        <f aca="false">X35*I35</f>
        <v>5153.31891061565</v>
      </c>
      <c r="Z35" s="6"/>
      <c r="AA35" s="6"/>
    </row>
    <row r="36" customFormat="false" ht="12.75" hidden="false" customHeight="false" outlineLevel="0" collapsed="false">
      <c r="A36" s="1" t="n">
        <v>34</v>
      </c>
      <c r="C36" s="5" t="n">
        <v>45127</v>
      </c>
      <c r="D36" s="1" t="s">
        <v>49</v>
      </c>
      <c r="E36" s="1" t="s">
        <v>50</v>
      </c>
      <c r="F36" s="1" t="s">
        <v>25</v>
      </c>
      <c r="G36" s="1" t="n">
        <v>-366.2</v>
      </c>
      <c r="I36" s="1" t="n">
        <v>26800</v>
      </c>
      <c r="M36" s="1" t="n">
        <f aca="false">H36+M35</f>
        <v>1.41791794</v>
      </c>
      <c r="N36" s="2" t="n">
        <f aca="false">G36+N35</f>
        <v>5.59999999999798</v>
      </c>
      <c r="O36" s="2" t="n">
        <f aca="false">N36+(M36*I36)</f>
        <v>38005.800792</v>
      </c>
      <c r="P36" s="2" t="n">
        <f aca="false">P35+IF(D36="installment payment",G36,0)</f>
        <v>39549.93</v>
      </c>
      <c r="Q36" s="2" t="n">
        <v>30514.82</v>
      </c>
      <c r="R36" s="2" t="n">
        <f aca="false">P36-Q36</f>
        <v>9035.11000000004</v>
      </c>
      <c r="S36" s="2" t="n">
        <f aca="false">(O36)-Q36-(Q36*0.01)</f>
        <v>7185.832592</v>
      </c>
      <c r="T36" s="6"/>
      <c r="U36" s="6"/>
      <c r="W36" s="1" t="n">
        <f aca="false">IF(D36="installment payment",(G36*-1)/I36,0)</f>
        <v>0.0136641791044776</v>
      </c>
      <c r="X36" s="1" t="n">
        <f aca="false">X35+W36</f>
        <v>0.202430439566589</v>
      </c>
      <c r="Y36" s="2" t="n">
        <f aca="false">X36*I36</f>
        <v>5425.1357803846</v>
      </c>
      <c r="Z36" s="6"/>
      <c r="AA36" s="6"/>
    </row>
    <row r="37" customFormat="false" ht="12.75" hidden="false" customHeight="false" outlineLevel="0" collapsed="false">
      <c r="A37" s="1" t="n">
        <v>35</v>
      </c>
      <c r="C37" s="5" t="n">
        <v>45158</v>
      </c>
      <c r="D37" s="1" t="s">
        <v>65</v>
      </c>
      <c r="E37" s="1" t="s">
        <v>66</v>
      </c>
      <c r="F37" s="1" t="s">
        <v>25</v>
      </c>
      <c r="G37" s="1" t="n">
        <v>750</v>
      </c>
      <c r="H37" s="1" t="n">
        <v>-0.03125</v>
      </c>
      <c r="I37" s="1" t="n">
        <v>24000</v>
      </c>
      <c r="M37" s="1" t="n">
        <f aca="false">H37+M36</f>
        <v>1.38666794</v>
      </c>
      <c r="N37" s="2" t="n">
        <f aca="false">G37+N36</f>
        <v>755.599999999998</v>
      </c>
      <c r="O37" s="2" t="n">
        <f aca="false">N37+(M37*I37)</f>
        <v>34035.63056</v>
      </c>
      <c r="P37" s="2" t="n">
        <f aca="false">P36+IF(D37="installment payment",G37,0)</f>
        <v>39549.93</v>
      </c>
      <c r="Q37" s="2" t="n">
        <v>30514.82</v>
      </c>
      <c r="R37" s="2" t="n">
        <f aca="false">P37-Q37</f>
        <v>9035.11000000004</v>
      </c>
      <c r="S37" s="2" t="n">
        <f aca="false">(O37)-Q37-(Q37*0.01)</f>
        <v>3215.66236</v>
      </c>
      <c r="T37" s="6"/>
      <c r="U37" s="6"/>
      <c r="W37" s="1" t="n">
        <f aca="false">IF(D37="installment payment",(G37*-1)/I37,0)</f>
        <v>0</v>
      </c>
      <c r="X37" s="1" t="n">
        <f aca="false">X36+W37</f>
        <v>0.202430439566589</v>
      </c>
      <c r="Y37" s="2" t="n">
        <f aca="false">X37*I37</f>
        <v>4858.33054959815</v>
      </c>
      <c r="Z37" s="6"/>
      <c r="AA37" s="6"/>
    </row>
    <row r="38" customFormat="false" ht="12.75" hidden="false" customHeight="false" outlineLevel="0" collapsed="false">
      <c r="A38" s="1" t="n">
        <v>36</v>
      </c>
      <c r="C38" s="5" t="n">
        <v>45158</v>
      </c>
      <c r="D38" s="1" t="s">
        <v>49</v>
      </c>
      <c r="E38" s="1" t="s">
        <v>50</v>
      </c>
      <c r="F38" s="1" t="s">
        <v>25</v>
      </c>
      <c r="G38" s="1" t="n">
        <v>-366.2</v>
      </c>
      <c r="I38" s="1" t="n">
        <v>24000</v>
      </c>
      <c r="M38" s="1" t="n">
        <f aca="false">H38+M37</f>
        <v>1.38666794</v>
      </c>
      <c r="N38" s="2" t="n">
        <f aca="false">G38+N37</f>
        <v>389.399999999998</v>
      </c>
      <c r="O38" s="2" t="n">
        <f aca="false">N38+(M38*I38)</f>
        <v>33669.43056</v>
      </c>
      <c r="P38" s="2" t="n">
        <f aca="false">P37+IF(D38="installment payment",G38,0)</f>
        <v>39183.73</v>
      </c>
      <c r="Q38" s="2" t="n">
        <v>30300.94</v>
      </c>
      <c r="R38" s="2" t="n">
        <f aca="false">P38-Q36</f>
        <v>8668.91000000004</v>
      </c>
      <c r="S38" s="2" t="n">
        <f aca="false">(O38)-Q38-(Q38*0.01)</f>
        <v>3065.48116</v>
      </c>
      <c r="T38" s="6"/>
      <c r="U38" s="6"/>
      <c r="W38" s="1" t="n">
        <f aca="false">IF(D38="installment payment",(G38*-1)/I38,0)</f>
        <v>0.0152583333333333</v>
      </c>
      <c r="X38" s="1" t="n">
        <f aca="false">X37+W38</f>
        <v>0.217688772899923</v>
      </c>
      <c r="Y38" s="2" t="n">
        <f aca="false">X38*I38</f>
        <v>5224.53054959815</v>
      </c>
      <c r="Z38" s="6"/>
      <c r="AA38" s="6"/>
    </row>
    <row r="39" customFormat="false" ht="12.75" hidden="false" customHeight="false" outlineLevel="0" collapsed="false">
      <c r="A39" s="1" t="n">
        <v>37</v>
      </c>
      <c r="C39" s="5" t="n">
        <v>45189</v>
      </c>
      <c r="D39" s="1" t="s">
        <v>49</v>
      </c>
      <c r="E39" s="1" t="s">
        <v>50</v>
      </c>
      <c r="F39" s="1" t="s">
        <v>25</v>
      </c>
      <c r="G39" s="1" t="n">
        <v>-366.2</v>
      </c>
      <c r="I39" s="1" t="n">
        <v>24500</v>
      </c>
      <c r="M39" s="1" t="n">
        <f aca="false">H39+M38</f>
        <v>1.38666794</v>
      </c>
      <c r="N39" s="2" t="n">
        <f aca="false">G39+N38</f>
        <v>23.199999999998</v>
      </c>
      <c r="O39" s="2" t="n">
        <f aca="false">N39+(M39*I39)</f>
        <v>33996.56453</v>
      </c>
      <c r="P39" s="2" t="n">
        <f aca="false">P38+IF(D39="installment payment",G39,0)</f>
        <v>38817.53</v>
      </c>
      <c r="Q39" s="2" t="n">
        <v>30085.99</v>
      </c>
      <c r="R39" s="2" t="n">
        <f aca="false">P39-Q39</f>
        <v>8731.54000000004</v>
      </c>
      <c r="S39" s="2" t="n">
        <f aca="false">(O39)-Q39-(Q39*0.01)</f>
        <v>3609.71462999999</v>
      </c>
      <c r="T39" s="6"/>
      <c r="U39" s="6"/>
      <c r="W39" s="1" t="n">
        <f aca="false">IF(D39="installment payment",(G39*-1)/I39,0)</f>
        <v>0.0149469387755102</v>
      </c>
      <c r="X39" s="1" t="n">
        <f aca="false">X38+W39</f>
        <v>0.232635711675433</v>
      </c>
      <c r="Y39" s="2" t="n">
        <f aca="false">X39*I39</f>
        <v>5699.57493604811</v>
      </c>
      <c r="Z39" s="6"/>
      <c r="AA39" s="6"/>
    </row>
    <row r="40" customFormat="false" ht="12.75" hidden="false" customHeight="false" outlineLevel="0" collapsed="false">
      <c r="A40" s="1" t="n">
        <v>38</v>
      </c>
      <c r="C40" s="5" t="n">
        <v>45219</v>
      </c>
      <c r="D40" s="1" t="s">
        <v>65</v>
      </c>
      <c r="E40" s="1" t="s">
        <v>66</v>
      </c>
      <c r="F40" s="1" t="s">
        <v>25</v>
      </c>
      <c r="G40" s="1" t="n">
        <v>750</v>
      </c>
      <c r="H40" s="1" t="n">
        <v>-0.0275</v>
      </c>
      <c r="I40" s="7" t="n">
        <v>27272.7272727273</v>
      </c>
      <c r="M40" s="1" t="n">
        <f aca="false">H40+M39</f>
        <v>1.35916794</v>
      </c>
      <c r="N40" s="2" t="n">
        <f aca="false">G40+N39</f>
        <v>773.199999999998</v>
      </c>
      <c r="O40" s="2" t="n">
        <f aca="false">N40+(M40*I40)</f>
        <v>37841.4165454546</v>
      </c>
      <c r="P40" s="2" t="n">
        <f aca="false">P39+IF(D40="installment payment",G40,0)</f>
        <v>38817.53</v>
      </c>
      <c r="Q40" s="2" t="n">
        <v>30085.99</v>
      </c>
      <c r="R40" s="2" t="n">
        <f aca="false">P40-Q40</f>
        <v>8731.54000000004</v>
      </c>
      <c r="S40" s="2" t="n">
        <f aca="false">(O40)-Q40-(Q40*0.01)</f>
        <v>7454.56664545458</v>
      </c>
      <c r="T40" s="6"/>
      <c r="U40" s="6"/>
      <c r="W40" s="1" t="n">
        <f aca="false">IF(D40="installment payment",(G40*-1)/I40,0)</f>
        <v>0</v>
      </c>
      <c r="X40" s="1" t="n">
        <f aca="false">X39+W40</f>
        <v>0.232635711675433</v>
      </c>
      <c r="Y40" s="2" t="n">
        <f aca="false">X40*I40</f>
        <v>6344.61031842091</v>
      </c>
      <c r="Z40" s="6"/>
      <c r="AA40" s="6"/>
    </row>
    <row r="41" customFormat="false" ht="12.75" hidden="false" customHeight="false" outlineLevel="0" collapsed="false">
      <c r="A41" s="1" t="n">
        <v>39</v>
      </c>
      <c r="C41" s="5" t="n">
        <v>45219</v>
      </c>
      <c r="D41" s="1" t="s">
        <v>49</v>
      </c>
      <c r="E41" s="1" t="s">
        <v>50</v>
      </c>
      <c r="F41" s="1" t="s">
        <v>25</v>
      </c>
      <c r="G41" s="1" t="n">
        <v>-366.2</v>
      </c>
      <c r="I41" s="7" t="n">
        <v>27272.7272727273</v>
      </c>
      <c r="M41" s="1" t="n">
        <f aca="false">H41+M40</f>
        <v>1.35916794</v>
      </c>
      <c r="N41" s="2" t="n">
        <f aca="false">G41+N40</f>
        <v>406.999999999998</v>
      </c>
      <c r="O41" s="2" t="n">
        <f aca="false">N41+(M41*I41)</f>
        <v>37475.2165454546</v>
      </c>
      <c r="P41" s="2" t="n">
        <f aca="false">P40+IF(D41="installment payment",G41,0)</f>
        <v>38451.33</v>
      </c>
      <c r="Q41" s="2" t="n">
        <v>29869.97</v>
      </c>
      <c r="R41" s="2" t="n">
        <f aca="false">P41-Q41</f>
        <v>8581.36000000004</v>
      </c>
      <c r="S41" s="2" t="n">
        <f aca="false">(O41)-Q41-(Q41*0.01)</f>
        <v>7306.54684545458</v>
      </c>
      <c r="T41" s="6"/>
      <c r="U41" s="6"/>
      <c r="W41" s="1" t="n">
        <f aca="false">IF(D41="installment payment",(G41*-1)/I41,0)</f>
        <v>0.0134273333333333</v>
      </c>
      <c r="X41" s="1" t="n">
        <f aca="false">X40+W41</f>
        <v>0.246063045008766</v>
      </c>
      <c r="Y41" s="2" t="n">
        <f aca="false">X41*I41</f>
        <v>6710.81031842091</v>
      </c>
      <c r="Z41" s="6"/>
      <c r="AA41" s="6"/>
    </row>
    <row r="42" customFormat="false" ht="12.75" hidden="false" customHeight="false" outlineLevel="0" collapsed="false">
      <c r="A42" s="1" t="n">
        <v>40</v>
      </c>
      <c r="C42" s="5" t="n">
        <v>45250</v>
      </c>
      <c r="D42" s="1" t="s">
        <v>49</v>
      </c>
      <c r="E42" s="1" t="s">
        <v>50</v>
      </c>
      <c r="F42" s="1" t="s">
        <v>25</v>
      </c>
      <c r="G42" s="1" t="n">
        <v>-366.2</v>
      </c>
      <c r="I42" s="1" t="n">
        <v>34000</v>
      </c>
      <c r="M42" s="1" t="n">
        <f aca="false">H42+M41</f>
        <v>1.35916794</v>
      </c>
      <c r="N42" s="2" t="n">
        <f aca="false">G42+N41</f>
        <v>40.799999999998</v>
      </c>
      <c r="O42" s="2" t="n">
        <f aca="false">N42+(M42*I42)</f>
        <v>46252.50996</v>
      </c>
      <c r="P42" s="2" t="n">
        <f aca="false">P41+IF(D42="installment payment",G42,0)</f>
        <v>38085.1300000001</v>
      </c>
      <c r="Q42" s="2" t="n">
        <v>29652.87</v>
      </c>
      <c r="R42" s="2" t="n">
        <f aca="false">P42-Q42</f>
        <v>8432.26000000005</v>
      </c>
      <c r="S42" s="2" t="n">
        <f aca="false">(O42)-Q42-(Q42*0.01)</f>
        <v>16303.11126</v>
      </c>
      <c r="T42" s="6"/>
      <c r="U42" s="6"/>
      <c r="W42" s="1" t="n">
        <f aca="false">IF(D42="installment payment",(G42*-1)/I42,0)</f>
        <v>0.0107705882352941</v>
      </c>
      <c r="X42" s="1" t="n">
        <f aca="false">X41+W42</f>
        <v>0.25683363324406</v>
      </c>
      <c r="Y42" s="2" t="n">
        <f aca="false">X42*I42</f>
        <v>8732.34353029805</v>
      </c>
      <c r="Z42" s="6"/>
      <c r="AA42" s="6"/>
    </row>
    <row r="43" customFormat="false" ht="12.75" hidden="false" customHeight="false" outlineLevel="0" collapsed="false">
      <c r="A43" s="1" t="n">
        <v>41</v>
      </c>
      <c r="C43" s="5" t="n">
        <v>45280</v>
      </c>
      <c r="D43" s="1" t="s">
        <v>65</v>
      </c>
      <c r="E43" s="1" t="s">
        <v>66</v>
      </c>
      <c r="F43" s="1" t="s">
        <v>25</v>
      </c>
      <c r="G43" s="1" t="n">
        <v>750</v>
      </c>
      <c r="H43" s="1" t="n">
        <v>-0.01918159</v>
      </c>
      <c r="I43" s="1" t="n">
        <v>39100</v>
      </c>
      <c r="M43" s="1" t="n">
        <f aca="false">H43+M42</f>
        <v>1.33998635</v>
      </c>
      <c r="N43" s="2" t="n">
        <f aca="false">G43+N42</f>
        <v>790.799999999998</v>
      </c>
      <c r="O43" s="2" t="n">
        <f aca="false">N43+(M43*I43)</f>
        <v>53184.266285</v>
      </c>
      <c r="P43" s="2" t="n">
        <f aca="false">P42+IF(D43="installment payment",G43,0)</f>
        <v>38085.1300000001</v>
      </c>
      <c r="Q43" s="2" t="n">
        <v>29652.87</v>
      </c>
      <c r="R43" s="2" t="n">
        <f aca="false">P43-Q43</f>
        <v>8432.26000000005</v>
      </c>
      <c r="S43" s="2" t="n">
        <f aca="false">(O43)-Q43-(Q43*0.01)</f>
        <v>23234.867585</v>
      </c>
      <c r="W43" s="1" t="n">
        <f aca="false">IF(D43="installment payment",(G43*-1)/I43,0)</f>
        <v>0</v>
      </c>
      <c r="X43" s="1" t="n">
        <f aca="false">X42+W43</f>
        <v>0.25683363324406</v>
      </c>
      <c r="Y43" s="2" t="n">
        <f aca="false">X43*I43</f>
        <v>10042.1950598428</v>
      </c>
    </row>
    <row r="44" customFormat="false" ht="12.75" hidden="false" customHeight="false" outlineLevel="0" collapsed="false">
      <c r="A44" s="1" t="n">
        <v>42</v>
      </c>
      <c r="C44" s="5" t="n">
        <v>45280</v>
      </c>
      <c r="D44" s="1" t="s">
        <v>49</v>
      </c>
      <c r="E44" s="1" t="s">
        <v>50</v>
      </c>
      <c r="F44" s="1" t="s">
        <v>25</v>
      </c>
      <c r="G44" s="1" t="n">
        <v>-366.2</v>
      </c>
      <c r="I44" s="1" t="n">
        <v>39100</v>
      </c>
      <c r="M44" s="1" t="n">
        <f aca="false">H44+M43</f>
        <v>1.33998635</v>
      </c>
      <c r="N44" s="2" t="n">
        <f aca="false">G44+N43</f>
        <v>424.599999999998</v>
      </c>
      <c r="O44" s="2" t="n">
        <f aca="false">N44+(M44*I44)</f>
        <v>52818.066285</v>
      </c>
      <c r="P44" s="2" t="n">
        <f aca="false">P43+IF(D44="installment payment",G44,0)</f>
        <v>37718.9300000001</v>
      </c>
      <c r="Q44" s="2" t="n">
        <v>29434.69</v>
      </c>
      <c r="R44" s="2" t="n">
        <f aca="false">P44-Q44</f>
        <v>8284.24000000005</v>
      </c>
      <c r="S44" s="2" t="n">
        <f aca="false">(O44)-Q44-(Q44*0.01)</f>
        <v>23089.029385</v>
      </c>
      <c r="W44" s="1" t="n">
        <f aca="false">IF(D44="installment payment",(G44*-1)/I44,0)</f>
        <v>0.00936572890025575</v>
      </c>
      <c r="X44" s="1" t="n">
        <f aca="false">X43+W44</f>
        <v>0.266199362144316</v>
      </c>
      <c r="Y44" s="2" t="n">
        <f aca="false">X44*I44</f>
        <v>10408.3950598428</v>
      </c>
    </row>
    <row r="45" customFormat="false" ht="12.75" hidden="false" customHeight="false" outlineLevel="0" collapsed="false">
      <c r="A45" s="1" t="n">
        <v>43</v>
      </c>
      <c r="C45" s="5" t="n">
        <v>45311</v>
      </c>
      <c r="D45" s="1" t="s">
        <v>49</v>
      </c>
      <c r="E45" s="1" t="s">
        <v>50</v>
      </c>
      <c r="F45" s="1" t="s">
        <v>25</v>
      </c>
      <c r="G45" s="1" t="n">
        <v>-366.2</v>
      </c>
      <c r="I45" s="1" t="n">
        <v>38200</v>
      </c>
      <c r="M45" s="1" t="n">
        <f aca="false">H45+M44</f>
        <v>1.33998635</v>
      </c>
      <c r="N45" s="2" t="n">
        <f aca="false">G45+N44</f>
        <v>58.399999999998</v>
      </c>
      <c r="O45" s="2" t="n">
        <f aca="false">N45+(M45*I45)</f>
        <v>51245.87857</v>
      </c>
      <c r="P45" s="2" t="n">
        <f aca="false">P44+IF(D45="installment payment",G45,0)</f>
        <v>37352.7300000001</v>
      </c>
      <c r="Q45" s="2" t="n">
        <v>29215.42</v>
      </c>
      <c r="R45" s="2" t="n">
        <f aca="false">P45-Q45</f>
        <v>8137.31000000011</v>
      </c>
      <c r="S45" s="2" t="n">
        <f aca="false">(O45)-Q45-(Q45*0.01)</f>
        <v>21738.30437</v>
      </c>
      <c r="W45" s="1" t="n">
        <f aca="false">IF(D45="installment payment",(G45*-1)/I45,0)</f>
        <v>0.00958638743455497</v>
      </c>
      <c r="X45" s="1" t="n">
        <f aca="false">X44+W45</f>
        <v>0.275785749578871</v>
      </c>
      <c r="Y45" s="2" t="n">
        <f aca="false">X45*I45</f>
        <v>10535.0156339129</v>
      </c>
    </row>
    <row r="46" customFormat="false" ht="12.75" hidden="false" customHeight="false" outlineLevel="0" collapsed="false">
      <c r="A46" s="1" t="n">
        <v>44</v>
      </c>
      <c r="C46" s="5" t="n">
        <v>45342</v>
      </c>
      <c r="D46" s="1" t="s">
        <v>65</v>
      </c>
      <c r="E46" s="1" t="s">
        <v>66</v>
      </c>
      <c r="F46" s="1" t="s">
        <v>25</v>
      </c>
      <c r="G46" s="1" t="n">
        <v>750</v>
      </c>
      <c r="H46" s="1" t="n">
        <v>-0.01569037</v>
      </c>
      <c r="I46" s="1" t="n">
        <v>47800</v>
      </c>
      <c r="M46" s="1" t="n">
        <f aca="false">H46+M45</f>
        <v>1.32429598</v>
      </c>
      <c r="N46" s="2" t="n">
        <f aca="false">G46+N45</f>
        <v>808.399999999998</v>
      </c>
      <c r="O46" s="2" t="n">
        <f aca="false">N46+(M46*I46)</f>
        <v>64109.747844</v>
      </c>
      <c r="P46" s="2" t="n">
        <f aca="false">P45+IF(D46="installment payment",G46,0)</f>
        <v>37352.7300000001</v>
      </c>
      <c r="Q46" s="2" t="n">
        <v>29215.42</v>
      </c>
      <c r="R46" s="2" t="n">
        <f aca="false">P46-Q46</f>
        <v>8137.3100000001</v>
      </c>
      <c r="S46" s="2" t="n">
        <f aca="false">(O46)-Q46-(Q46*0.01)</f>
        <v>34602.173644</v>
      </c>
      <c r="W46" s="1" t="n">
        <f aca="false">IF(D46="installment payment",(G46*-1)/I46,0)</f>
        <v>0</v>
      </c>
      <c r="X46" s="1" t="n">
        <f aca="false">X45+W46</f>
        <v>0.275785749578871</v>
      </c>
      <c r="Y46" s="2" t="n">
        <f aca="false">X46*I46</f>
        <v>13182.55882987</v>
      </c>
    </row>
    <row r="47" customFormat="false" ht="12.75" hidden="false" customHeight="false" outlineLevel="0" collapsed="false">
      <c r="A47" s="1" t="n">
        <v>45</v>
      </c>
      <c r="C47" s="5" t="n">
        <v>45342</v>
      </c>
      <c r="D47" s="1" t="s">
        <v>49</v>
      </c>
      <c r="E47" s="1" t="s">
        <v>50</v>
      </c>
      <c r="F47" s="1" t="s">
        <v>25</v>
      </c>
      <c r="G47" s="1" t="n">
        <v>-366.2</v>
      </c>
      <c r="I47" s="1" t="n">
        <v>47800</v>
      </c>
      <c r="M47" s="1" t="n">
        <f aca="false">H47+M46</f>
        <v>1.32429598</v>
      </c>
      <c r="N47" s="2" t="n">
        <f aca="false">G47+N46</f>
        <v>442.199999999998</v>
      </c>
      <c r="O47" s="2" t="n">
        <f aca="false">N47+(M47*I47)</f>
        <v>63743.547844</v>
      </c>
      <c r="P47" s="2" t="n">
        <f aca="false">P46+IF(D47="installment payment",G47,0)</f>
        <v>36986.5300000001</v>
      </c>
      <c r="Q47" s="2" t="n">
        <v>28995</v>
      </c>
      <c r="R47" s="2" t="n">
        <f aca="false">P47-Q47</f>
        <v>7991.5300000001</v>
      </c>
      <c r="S47" s="2" t="n">
        <f aca="false">(O47)-Q47-(Q47*0.01)</f>
        <v>34458.597844</v>
      </c>
      <c r="W47" s="1" t="n">
        <f aca="false">IF(D47="installment payment",(G47*-1)/I47,0)</f>
        <v>0.00766108786610879</v>
      </c>
      <c r="X47" s="1" t="n">
        <f aca="false">X46+W47</f>
        <v>0.28344683744498</v>
      </c>
      <c r="Y47" s="2" t="n">
        <f aca="false">X47*I47</f>
        <v>13548.75882987</v>
      </c>
    </row>
  </sheetData>
  <autoFilter ref="A1:P38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8.66796875" defaultRowHeight="12.75" zeroHeight="false" outlineLevelRow="0" outlineLevelCol="0"/>
  <cols>
    <col collapsed="false" customWidth="true" hidden="false" outlineLevel="0" max="1025" min="1" style="1" width="11.56"/>
  </cols>
  <sheetData>
    <row r="1" customFormat="false" ht="12.75" hidden="false" customHeight="false" outlineLevel="0" collapsed="false">
      <c r="A1" s="1" t="s">
        <v>0</v>
      </c>
      <c r="B1" s="1" t="s">
        <v>2</v>
      </c>
      <c r="C1" s="1" t="s">
        <v>67</v>
      </c>
      <c r="D1" s="1" t="s">
        <v>68</v>
      </c>
    </row>
    <row r="2" customFormat="false" ht="12.75" hidden="false" customHeight="false" outlineLevel="0" collapsed="false">
      <c r="A2" s="1" t="n">
        <v>1</v>
      </c>
      <c r="B2" s="5" t="n">
        <v>44764</v>
      </c>
      <c r="C2" s="1" t="n">
        <v>0.015</v>
      </c>
      <c r="D2" s="1" t="n">
        <f aca="false">C2</f>
        <v>0.015</v>
      </c>
    </row>
    <row r="3" customFormat="false" ht="12.75" hidden="false" customHeight="false" outlineLevel="0" collapsed="false">
      <c r="A3" s="1" t="n">
        <v>2</v>
      </c>
      <c r="B3" s="5" t="n">
        <v>44764</v>
      </c>
      <c r="C3" s="1" t="n">
        <v>0.1933</v>
      </c>
      <c r="D3" s="1" t="n">
        <f aca="false">D2+C3</f>
        <v>0.2083</v>
      </c>
    </row>
    <row r="4" customFormat="false" ht="12.75" hidden="false" customHeight="false" outlineLevel="0" collapsed="false">
      <c r="A4" s="1" t="n">
        <v>3</v>
      </c>
      <c r="B4" s="5" t="n">
        <v>44790</v>
      </c>
      <c r="C4" s="1" t="n">
        <v>0.21</v>
      </c>
      <c r="D4" s="1" t="n">
        <f aca="false">D3+C4</f>
        <v>0.4183</v>
      </c>
      <c r="F4" s="1" t="s">
        <v>69</v>
      </c>
    </row>
    <row r="5" customFormat="false" ht="12.75" hidden="false" customHeight="false" outlineLevel="0" collapsed="false">
      <c r="A5" s="1" t="n">
        <v>4</v>
      </c>
      <c r="B5" s="5" t="n">
        <v>44813</v>
      </c>
      <c r="C5" s="1" t="n">
        <v>0.2445</v>
      </c>
      <c r="D5" s="1" t="n">
        <f aca="false">D4+C5</f>
        <v>0.6628</v>
      </c>
    </row>
    <row r="6" customFormat="false" ht="12.75" hidden="false" customHeight="false" outlineLevel="0" collapsed="false">
      <c r="A6" s="1" t="n">
        <v>5</v>
      </c>
      <c r="B6" s="5" t="n">
        <v>44826</v>
      </c>
      <c r="C6" s="1" t="n">
        <v>0.25</v>
      </c>
      <c r="D6" s="1" t="n">
        <f aca="false">D5+C6</f>
        <v>0.9128</v>
      </c>
    </row>
    <row r="7" customFormat="false" ht="12.75" hidden="false" customHeight="false" outlineLevel="0" collapsed="false">
      <c r="A7" s="1" t="n">
        <v>6</v>
      </c>
      <c r="B7" s="5" t="n">
        <v>44858</v>
      </c>
      <c r="C7" s="1" t="n">
        <v>0.25</v>
      </c>
      <c r="D7" s="1" t="n">
        <f aca="false">D6+C7</f>
        <v>1.1628</v>
      </c>
    </row>
    <row r="8" customFormat="false" ht="12.75" hidden="false" customHeight="false" outlineLevel="0" collapsed="false">
      <c r="A8" s="1" t="n">
        <v>7</v>
      </c>
      <c r="B8" s="5" t="n">
        <v>44885</v>
      </c>
      <c r="C8" s="1" t="n">
        <v>0.3064</v>
      </c>
      <c r="D8" s="1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32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W34" activeCellId="0" sqref="W34"/>
    </sheetView>
  </sheetViews>
  <sheetFormatPr defaultColWidth="8.66796875" defaultRowHeight="12.75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1" width="16.56"/>
    <col collapsed="false" customWidth="true" hidden="false" outlineLevel="0" max="3" min="3" style="1" width="15.22"/>
    <col collapsed="false" customWidth="true" hidden="false" outlineLevel="0" max="4" min="4" style="1" width="14.67"/>
    <col collapsed="false" customWidth="true" hidden="false" outlineLevel="0" max="6" min="5" style="1" width="11.56"/>
    <col collapsed="false" customWidth="true" hidden="false" outlineLevel="0" max="8" min="7" style="1" width="18.56"/>
    <col collapsed="false" customWidth="true" hidden="false" outlineLevel="0" max="1025" min="9" style="1" width="11.56"/>
  </cols>
  <sheetData>
    <row r="1" customFormat="false" ht="12.75" hidden="false" customHeight="false" outlineLevel="0" collapsed="false">
      <c r="A1" s="1" t="s">
        <v>2</v>
      </c>
      <c r="B1" s="1" t="s">
        <v>70</v>
      </c>
      <c r="C1" s="1" t="s">
        <v>71</v>
      </c>
      <c r="D1" s="1" t="s">
        <v>72</v>
      </c>
      <c r="E1" s="1" t="s">
        <v>73</v>
      </c>
      <c r="F1" s="1" t="s">
        <v>74</v>
      </c>
      <c r="G1" s="1" t="s">
        <v>75</v>
      </c>
      <c r="H1" s="1" t="s">
        <v>76</v>
      </c>
      <c r="I1" s="1" t="s">
        <v>77</v>
      </c>
      <c r="J1" s="1" t="s">
        <v>78</v>
      </c>
      <c r="K1" s="1" t="s">
        <v>75</v>
      </c>
      <c r="L1" s="1" t="s">
        <v>79</v>
      </c>
    </row>
    <row r="2" customFormat="false" ht="12.75" hidden="false" customHeight="false" outlineLevel="0" collapsed="false">
      <c r="A2" s="5" t="n">
        <v>44743</v>
      </c>
      <c r="B2" s="8" t="n">
        <v>33000.1990407674</v>
      </c>
      <c r="C2" s="8" t="n">
        <v>43944.33</v>
      </c>
      <c r="D2" s="9" t="n">
        <v>0.2083</v>
      </c>
      <c r="E2" s="10" t="n">
        <v>24004.7961630695</v>
      </c>
      <c r="F2" s="10" t="n">
        <v>-330</v>
      </c>
      <c r="G2" s="10"/>
      <c r="H2" s="10"/>
      <c r="I2" s="1" t="n">
        <v>0</v>
      </c>
      <c r="J2" s="10" t="n">
        <v>0</v>
      </c>
      <c r="K2" s="10"/>
    </row>
    <row r="3" customFormat="false" ht="12.75" hidden="false" customHeight="false" outlineLevel="0" collapsed="false">
      <c r="A3" s="5" t="n">
        <v>44774</v>
      </c>
      <c r="B3" s="8" t="n">
        <v>33065.2826666667</v>
      </c>
      <c r="C3" s="8" t="n">
        <v>43608.13</v>
      </c>
      <c r="D3" s="9" t="n">
        <v>0.4183</v>
      </c>
      <c r="E3" s="10" t="n">
        <v>24186.6666666667</v>
      </c>
      <c r="F3" s="10" t="n">
        <v>-1342.1153</v>
      </c>
      <c r="G3" s="10" t="n">
        <f aca="false">(F3+F2)/2</f>
        <v>-836.05765</v>
      </c>
      <c r="H3" s="10" t="n">
        <f aca="false">G3+H2</f>
        <v>-836.05765</v>
      </c>
      <c r="I3" s="1" t="n">
        <v>0.0166454545454545</v>
      </c>
      <c r="J3" s="10" t="n">
        <v>366.2</v>
      </c>
      <c r="K3" s="10" t="n">
        <f aca="false">(J3+J2)/2</f>
        <v>183.1</v>
      </c>
      <c r="L3" s="10" t="n">
        <f aca="false">K3+L2</f>
        <v>183.1</v>
      </c>
    </row>
    <row r="4" customFormat="false" ht="12.75" hidden="false" customHeight="false" outlineLevel="0" collapsed="false">
      <c r="A4" s="5" t="n">
        <v>44805</v>
      </c>
      <c r="B4" s="8" t="n">
        <v>30185.92</v>
      </c>
      <c r="C4" s="8" t="n">
        <v>43271.93</v>
      </c>
      <c r="D4" s="9" t="n">
        <v>0.6628</v>
      </c>
      <c r="E4" s="10" t="n">
        <v>20000</v>
      </c>
      <c r="F4" s="10" t="n">
        <v>-2398.4105</v>
      </c>
      <c r="G4" s="10" t="n">
        <f aca="false">(F4+F3)/2</f>
        <v>-1870.2629</v>
      </c>
      <c r="H4" s="10" t="n">
        <f aca="false">G4+H3</f>
        <v>-2706.32055</v>
      </c>
      <c r="I4" s="1" t="n">
        <v>0.0349554545454545</v>
      </c>
      <c r="J4" s="10" t="n">
        <v>699.109090909091</v>
      </c>
      <c r="K4" s="10" t="n">
        <f aca="false">(J4+J3)/2</f>
        <v>532.654545454546</v>
      </c>
      <c r="L4" s="10" t="n">
        <f aca="false">K4+L3</f>
        <v>715.754545454546</v>
      </c>
    </row>
    <row r="5" customFormat="false" ht="12.75" hidden="false" customHeight="false" outlineLevel="0" collapsed="false">
      <c r="A5" s="5" t="n">
        <v>44835</v>
      </c>
      <c r="B5" s="8" t="n">
        <v>29791</v>
      </c>
      <c r="C5" s="8" t="n">
        <v>42935.73</v>
      </c>
      <c r="D5" s="9" t="n">
        <v>0.9128</v>
      </c>
      <c r="E5" s="10" t="n">
        <v>20000</v>
      </c>
      <c r="F5" s="10" t="n">
        <v>-2559.0856</v>
      </c>
      <c r="G5" s="10" t="n">
        <f aca="false">(F5+F4)/2</f>
        <v>-2478.74805</v>
      </c>
      <c r="H5" s="10" t="n">
        <f aca="false">G5+H4</f>
        <v>-5185.0686</v>
      </c>
      <c r="I5" s="1" t="n">
        <v>0.0532654545454546</v>
      </c>
      <c r="J5" s="10" t="n">
        <v>1065.30909090909</v>
      </c>
      <c r="K5" s="10" t="n">
        <f aca="false">(J5+J4)/2</f>
        <v>882.209090909091</v>
      </c>
      <c r="L5" s="10" t="n">
        <f aca="false">K5+L4</f>
        <v>1597.96363636364</v>
      </c>
    </row>
    <row r="6" customFormat="false" ht="12.75" hidden="false" customHeight="false" outlineLevel="0" collapsed="false">
      <c r="A6" s="5" t="n">
        <v>44866</v>
      </c>
      <c r="B6" s="8" t="n">
        <v>25140</v>
      </c>
      <c r="C6" s="8" t="n">
        <v>42479</v>
      </c>
      <c r="D6" s="9" t="n">
        <v>1.1628</v>
      </c>
      <c r="E6" s="10" t="n">
        <v>16299.9185004075</v>
      </c>
      <c r="F6" s="10" t="n">
        <v>-6912.43541803281</v>
      </c>
      <c r="G6" s="10" t="n">
        <f aca="false">(F6+F5)/2</f>
        <v>-4735.76050901641</v>
      </c>
      <c r="H6" s="10" t="n">
        <f aca="false">G6+H5</f>
        <v>-9920.82910901641</v>
      </c>
      <c r="I6" s="1" t="n">
        <v>0.0756036545454546</v>
      </c>
      <c r="J6" s="10" t="n">
        <v>1239.4041728763</v>
      </c>
      <c r="K6" s="10" t="n">
        <f aca="false">(J6+J5)/2</f>
        <v>1152.3566318927</v>
      </c>
      <c r="L6" s="10" t="n">
        <f aca="false">K6+L5</f>
        <v>2750.32026825633</v>
      </c>
    </row>
    <row r="7" customFormat="false" ht="12.75" hidden="false" customHeight="false" outlineLevel="0" collapsed="false">
      <c r="A7" s="5" t="n">
        <v>44896</v>
      </c>
      <c r="B7" s="8" t="n">
        <v>24382.36</v>
      </c>
      <c r="C7" s="8" t="n">
        <v>42113.33</v>
      </c>
      <c r="D7" s="9" t="n">
        <v>1.4692</v>
      </c>
      <c r="E7" s="10" t="n">
        <v>15800</v>
      </c>
      <c r="F7" s="10" t="n">
        <v>-6156.9452</v>
      </c>
      <c r="G7" s="10" t="n">
        <f aca="false">(F7+F6)/2</f>
        <v>-6534.69030901641</v>
      </c>
      <c r="H7" s="10" t="n">
        <f aca="false">G7+H6</f>
        <v>-16455.5194180328</v>
      </c>
      <c r="I7" s="1" t="n">
        <v>0.0971448310160428</v>
      </c>
      <c r="J7" s="10" t="n">
        <v>1651.46212727273</v>
      </c>
      <c r="K7" s="10" t="n">
        <f aca="false">(J7+J6)/2</f>
        <v>1445.43315007452</v>
      </c>
      <c r="L7" s="10" t="n">
        <f aca="false">K7+L6</f>
        <v>4195.75341833085</v>
      </c>
    </row>
    <row r="8" customFormat="false" ht="12.75" hidden="false" customHeight="false" outlineLevel="0" collapsed="false">
      <c r="A8" s="5" t="n">
        <v>44927</v>
      </c>
      <c r="B8" s="8" t="n">
        <v>28717.6</v>
      </c>
      <c r="C8" s="8" t="n">
        <v>41747.13</v>
      </c>
      <c r="D8" s="9" t="n">
        <v>1.4692</v>
      </c>
      <c r="E8" s="10" t="n">
        <v>19000</v>
      </c>
      <c r="F8" s="10" t="n">
        <v>-3376.1297</v>
      </c>
      <c r="G8" s="10" t="n">
        <f aca="false">(F8+F7)/2</f>
        <v>-4766.53745</v>
      </c>
      <c r="H8" s="10" t="n">
        <f aca="false">G8+H7</f>
        <v>-21222.0568680328</v>
      </c>
      <c r="I8" s="1" t="n">
        <v>0.116418515226569</v>
      </c>
      <c r="J8" s="10" t="n">
        <v>2211.95178930481</v>
      </c>
      <c r="K8" s="10" t="n">
        <f aca="false">(J8+J7)/2</f>
        <v>1931.70695828877</v>
      </c>
      <c r="L8" s="10" t="n">
        <f aca="false">K8+L7</f>
        <v>6127.46037661962</v>
      </c>
    </row>
    <row r="9" customFormat="false" ht="12.75" hidden="false" customHeight="false" outlineLevel="0" collapsed="false">
      <c r="A9" s="5" t="n">
        <v>44958</v>
      </c>
      <c r="B9" s="8" t="n">
        <v>34407.4424</v>
      </c>
      <c r="C9" s="8" t="n">
        <v>41380.93</v>
      </c>
      <c r="D9" s="9" t="n">
        <v>1.4692</v>
      </c>
      <c r="E9" s="10" t="n">
        <v>23122</v>
      </c>
      <c r="F9" s="10" t="n">
        <v>2523.3685</v>
      </c>
      <c r="G9" s="10" t="n">
        <f aca="false">(F9+F8)/2</f>
        <v>-426.3806</v>
      </c>
      <c r="H9" s="10" t="n">
        <f aca="false">G9+H8</f>
        <v>-21648.4374680328</v>
      </c>
      <c r="I9" s="1" t="n">
        <v>0.132256245526716</v>
      </c>
      <c r="J9" s="10" t="n">
        <v>3058.02890906873</v>
      </c>
      <c r="K9" s="10" t="n">
        <f aca="false">(J9+J8)/2</f>
        <v>2634.99034918677</v>
      </c>
      <c r="L9" s="10" t="n">
        <f aca="false">K9+L8</f>
        <v>8762.45072580639</v>
      </c>
    </row>
    <row r="10" customFormat="false" ht="12.75" hidden="false" customHeight="false" outlineLevel="0" collapsed="false">
      <c r="A10" s="5" t="n">
        <v>44986</v>
      </c>
      <c r="B10" s="8" t="n">
        <v>38735.3364</v>
      </c>
      <c r="C10" s="8" t="n">
        <v>41014.73</v>
      </c>
      <c r="D10" s="9" t="n">
        <v>1.4692</v>
      </c>
      <c r="E10" s="10" t="n">
        <v>26317</v>
      </c>
      <c r="F10" s="10" t="n">
        <v>7061.9687</v>
      </c>
      <c r="G10" s="10" t="n">
        <f aca="false">(F10+F9)/2</f>
        <v>4792.6686</v>
      </c>
      <c r="H10" s="10" t="n">
        <f aca="false">G10+H9</f>
        <v>-16855.7688680328</v>
      </c>
      <c r="I10" s="1" t="n">
        <v>0.14617120543856</v>
      </c>
      <c r="J10" s="10" t="n">
        <v>3846.78761352659</v>
      </c>
      <c r="K10" s="10" t="n">
        <f aca="false">(J10+J9)/2</f>
        <v>3452.40826129766</v>
      </c>
      <c r="L10" s="10" t="n">
        <f aca="false">K10+L9</f>
        <v>12214.858987104</v>
      </c>
    </row>
    <row r="11" customFormat="false" ht="12.75" hidden="false" customHeight="false" outlineLevel="0" collapsed="false">
      <c r="A11" s="5" t="n">
        <v>45017</v>
      </c>
      <c r="B11" s="8" t="n">
        <v>36926.241941</v>
      </c>
      <c r="C11" s="8" t="n">
        <v>40648.53</v>
      </c>
      <c r="D11" s="9" t="n">
        <v>1.44355897</v>
      </c>
      <c r="E11" s="10" t="n">
        <v>27300</v>
      </c>
      <c r="F11" s="10" t="n">
        <v>5464.630841</v>
      </c>
      <c r="G11" s="10" t="n">
        <f aca="false">(F11+F10)/2</f>
        <v>6263.2997705</v>
      </c>
      <c r="H11" s="10" t="n">
        <f aca="false">G11+H10</f>
        <v>-10592.4690975328</v>
      </c>
      <c r="I11" s="1" t="n">
        <v>0.160645513738955</v>
      </c>
      <c r="J11" s="10" t="n">
        <v>4064.33149759557</v>
      </c>
      <c r="K11" s="10" t="n">
        <f aca="false">(J11+J10)/2</f>
        <v>3955.55955556108</v>
      </c>
      <c r="L11" s="10" t="n">
        <f aca="false">K11+L10</f>
        <v>16170.4185426651</v>
      </c>
    </row>
    <row r="12" customFormat="false" ht="12.8" hidden="false" customHeight="false" outlineLevel="0" collapsed="false">
      <c r="A12" s="5" t="n">
        <v>45047</v>
      </c>
      <c r="B12" s="8" t="n">
        <v>35982.618353</v>
      </c>
      <c r="C12" s="8" t="n">
        <v>40282.33</v>
      </c>
      <c r="D12" s="9" t="n">
        <v>1.44355897</v>
      </c>
      <c r="E12" s="10" t="n">
        <v>25300</v>
      </c>
      <c r="F12" s="10" t="n">
        <v>4733.824353</v>
      </c>
      <c r="G12" s="10" t="n">
        <f aca="false">(F12+F11)/2</f>
        <v>5099.227597</v>
      </c>
      <c r="H12" s="10" t="n">
        <f aca="false">G12+H11</f>
        <v>-5493.24150053281</v>
      </c>
      <c r="I12" s="1" t="n">
        <v>0.175352341048192</v>
      </c>
      <c r="J12" s="10" t="n">
        <v>4366.27329209999</v>
      </c>
      <c r="K12" s="10" t="n">
        <f aca="false">(J12+J11)/2</f>
        <v>4215.30239484778</v>
      </c>
      <c r="L12" s="10" t="n">
        <f aca="false">K12+L11</f>
        <v>20385.7209375129</v>
      </c>
    </row>
    <row r="13" customFormat="false" ht="12.8" hidden="false" customHeight="false" outlineLevel="0" collapsed="false">
      <c r="A13" s="5" t="n">
        <v>45078</v>
      </c>
      <c r="B13" s="8" t="n">
        <v>39080.959762</v>
      </c>
      <c r="C13" s="8" t="n">
        <v>39916.13</v>
      </c>
      <c r="D13" s="9" t="n">
        <v>1.41791794</v>
      </c>
      <c r="E13" s="10" t="n">
        <v>24900</v>
      </c>
      <c r="F13" s="10" t="n">
        <v>8046.043362</v>
      </c>
      <c r="G13" s="10" t="n">
        <f aca="false">(F13+F12)/2</f>
        <v>6389.9338575</v>
      </c>
      <c r="H13" s="10" t="n">
        <f aca="false">G13+H12</f>
        <v>896.69235696719</v>
      </c>
      <c r="I13" s="1" t="n">
        <v>0.188766260462112</v>
      </c>
      <c r="J13" s="10" t="n">
        <v>5153.31891061565</v>
      </c>
      <c r="K13" s="10" t="n">
        <f aca="false">(J13+J12)/2</f>
        <v>4759.79610135782</v>
      </c>
      <c r="L13" s="10" t="n">
        <f aca="false">K13+L12</f>
        <v>25145.5170388707</v>
      </c>
    </row>
    <row r="14" customFormat="false" ht="12.8" hidden="false" customHeight="false" outlineLevel="0" collapsed="false">
      <c r="A14" s="5" t="n">
        <v>45108</v>
      </c>
      <c r="B14" s="8" t="n">
        <v>38005.800792</v>
      </c>
      <c r="C14" s="8" t="n">
        <v>39549.93</v>
      </c>
      <c r="D14" s="9" t="n">
        <v>1.41791794</v>
      </c>
      <c r="E14" s="10" t="n">
        <v>26800</v>
      </c>
      <c r="F14" s="10" t="n">
        <v>7185.832592</v>
      </c>
      <c r="G14" s="10" t="n">
        <f aca="false">(F14+F13)/2</f>
        <v>7615.937977</v>
      </c>
      <c r="H14" s="10" t="n">
        <f aca="false">G14+H13</f>
        <v>8512.63033396719</v>
      </c>
      <c r="I14" s="1" t="n">
        <v>0.202430439566589</v>
      </c>
      <c r="J14" s="10" t="n">
        <v>5425.1357803846</v>
      </c>
      <c r="K14" s="10" t="n">
        <f aca="false">(J14+J13)/2</f>
        <v>5289.22734550013</v>
      </c>
      <c r="L14" s="10" t="n">
        <f aca="false">K14+L13</f>
        <v>30434.7443843709</v>
      </c>
    </row>
    <row r="15" customFormat="false" ht="12.8" hidden="false" customHeight="false" outlineLevel="0" collapsed="false">
      <c r="A15" s="5" t="n">
        <v>45139</v>
      </c>
      <c r="B15" s="8" t="n">
        <v>33669.43056</v>
      </c>
      <c r="C15" s="8" t="n">
        <v>39183.73</v>
      </c>
      <c r="D15" s="9" t="n">
        <v>1.38666794</v>
      </c>
      <c r="E15" s="10" t="n">
        <v>24000</v>
      </c>
      <c r="F15" s="10" t="n">
        <v>3065.48116</v>
      </c>
      <c r="G15" s="10" t="n">
        <f aca="false">(F15+F14)/2</f>
        <v>5125.656876</v>
      </c>
      <c r="H15" s="10" t="n">
        <f aca="false">G15+H14</f>
        <v>13638.2872099672</v>
      </c>
      <c r="I15" s="1" t="n">
        <v>0.217688772899923</v>
      </c>
      <c r="J15" s="10" t="n">
        <v>5224.53054959815</v>
      </c>
      <c r="K15" s="10" t="n">
        <f aca="false">(J15+J14)/2</f>
        <v>5324.83316499138</v>
      </c>
      <c r="L15" s="10" t="n">
        <f aca="false">K15+L14</f>
        <v>35759.5775493622</v>
      </c>
    </row>
    <row r="16" customFormat="false" ht="12.8" hidden="false" customHeight="false" outlineLevel="0" collapsed="false">
      <c r="A16" s="5" t="n">
        <v>45170</v>
      </c>
      <c r="B16" s="8" t="n">
        <v>33996.56453</v>
      </c>
      <c r="C16" s="8" t="n">
        <v>38817.53</v>
      </c>
      <c r="D16" s="9" t="n">
        <v>1.38666794</v>
      </c>
      <c r="E16" s="10" t="n">
        <v>24500</v>
      </c>
      <c r="F16" s="10" t="n">
        <v>3609.71463</v>
      </c>
      <c r="G16" s="10" t="n">
        <f aca="false">(F16+F15)/2</f>
        <v>3337.597895</v>
      </c>
      <c r="H16" s="10" t="n">
        <f aca="false">G16+H15</f>
        <v>16975.8851049672</v>
      </c>
      <c r="I16" s="1" t="n">
        <v>0.232635711675433</v>
      </c>
      <c r="J16" s="10" t="n">
        <v>5699.57493604811</v>
      </c>
      <c r="K16" s="10" t="n">
        <f aca="false">(J16+J15)/2</f>
        <v>5462.05274282313</v>
      </c>
      <c r="L16" s="10" t="n">
        <f aca="false">K16+L15</f>
        <v>41221.6302921854</v>
      </c>
    </row>
    <row r="17" customFormat="false" ht="12.8" hidden="false" customHeight="false" outlineLevel="0" collapsed="false">
      <c r="A17" s="5" t="n">
        <v>45200</v>
      </c>
      <c r="B17" s="8" t="n">
        <v>37475.2165454545</v>
      </c>
      <c r="C17" s="8" t="n">
        <v>38451.33</v>
      </c>
      <c r="D17" s="9" t="n">
        <v>1.35916794</v>
      </c>
      <c r="E17" s="10" t="n">
        <v>27272.7272727273</v>
      </c>
      <c r="F17" s="10" t="n">
        <v>7306.5468454545</v>
      </c>
      <c r="G17" s="10" t="n">
        <f aca="false">(F17+F16)/2</f>
        <v>5458.13073772725</v>
      </c>
      <c r="H17" s="10" t="n">
        <f aca="false">G17+H16</f>
        <v>22434.0158426944</v>
      </c>
      <c r="I17" s="1" t="n">
        <v>0.246063045008766</v>
      </c>
      <c r="J17" s="10" t="n">
        <v>6710.81031842091</v>
      </c>
      <c r="K17" s="10" t="n">
        <f aca="false">(J17+J16)/2</f>
        <v>6205.19262723451</v>
      </c>
      <c r="L17" s="10" t="n">
        <f aca="false">K17+L16</f>
        <v>47426.8229194199</v>
      </c>
    </row>
    <row r="18" customFormat="false" ht="12.8" hidden="false" customHeight="false" outlineLevel="0" collapsed="false">
      <c r="A18" s="5" t="n">
        <v>45231</v>
      </c>
      <c r="B18" s="8" t="n">
        <v>46252.50996</v>
      </c>
      <c r="C18" s="8" t="n">
        <v>38085.13</v>
      </c>
      <c r="D18" s="9" t="n">
        <v>1.35916794</v>
      </c>
      <c r="E18" s="10" t="n">
        <v>34000</v>
      </c>
      <c r="F18" s="10" t="n">
        <v>16303.11126</v>
      </c>
      <c r="G18" s="10" t="n">
        <f aca="false">(F18+F17)/2</f>
        <v>11804.8290527273</v>
      </c>
      <c r="H18" s="10" t="n">
        <f aca="false">G18+H17</f>
        <v>34238.8448954217</v>
      </c>
      <c r="I18" s="1" t="n">
        <v>0.25683363324406</v>
      </c>
      <c r="J18" s="10" t="n">
        <v>8732.34353029805</v>
      </c>
      <c r="K18" s="10" t="n">
        <f aca="false">(J18+J17)/2</f>
        <v>7721.57692435948</v>
      </c>
      <c r="L18" s="10" t="n">
        <f aca="false">K18+L17</f>
        <v>55148.3998437794</v>
      </c>
    </row>
    <row r="19" customFormat="false" ht="12.8" hidden="false" customHeight="false" outlineLevel="0" collapsed="false">
      <c r="A19" s="5" t="n">
        <v>45261</v>
      </c>
      <c r="B19" s="8" t="n">
        <v>52818.066285</v>
      </c>
      <c r="C19" s="8" t="n">
        <v>37718.9300000001</v>
      </c>
      <c r="D19" s="1" t="n">
        <v>1.33998635</v>
      </c>
      <c r="E19" s="1" t="n">
        <v>39100</v>
      </c>
      <c r="F19" s="10" t="n">
        <v>23089.029385</v>
      </c>
      <c r="G19" s="10" t="n">
        <f aca="false">(F19+F18)/2</f>
        <v>19696.0703225</v>
      </c>
      <c r="H19" s="10" t="n">
        <f aca="false">G19+H18</f>
        <v>53934.9152179217</v>
      </c>
      <c r="I19" s="1" t="n">
        <v>0.266199362144316</v>
      </c>
      <c r="J19" s="1" t="n">
        <v>10408.3950598428</v>
      </c>
      <c r="K19" s="10" t="n">
        <f aca="false">(J19+J18)/2</f>
        <v>9570.36929507041</v>
      </c>
      <c r="L19" s="10" t="n">
        <f aca="false">K19+L18</f>
        <v>64718.7691388498</v>
      </c>
    </row>
    <row r="20" customFormat="false" ht="12.8" hidden="false" customHeight="false" outlineLevel="0" collapsed="false">
      <c r="A20" s="5" t="n">
        <v>45292</v>
      </c>
      <c r="B20" s="8" t="n">
        <v>51245.87857</v>
      </c>
      <c r="C20" s="8" t="n">
        <v>37352.7300000001</v>
      </c>
      <c r="D20" s="1" t="n">
        <v>1.33998635</v>
      </c>
      <c r="E20" s="1" t="n">
        <v>38200</v>
      </c>
      <c r="F20" s="1" t="n">
        <v>21738.30437</v>
      </c>
      <c r="G20" s="10" t="n">
        <f aca="false">(F20+F19)/2</f>
        <v>22413.6668775</v>
      </c>
      <c r="H20" s="10" t="n">
        <f aca="false">G20+H19</f>
        <v>76348.5820954217</v>
      </c>
      <c r="I20" s="1" t="n">
        <v>0.275785749578871</v>
      </c>
      <c r="J20" s="1" t="n">
        <v>10535.0156339129</v>
      </c>
      <c r="K20" s="10" t="n">
        <f aca="false">(J20+J19)/2</f>
        <v>10471.7053468778</v>
      </c>
      <c r="L20" s="10" t="n">
        <f aca="false">K20+L19</f>
        <v>75190.4744857276</v>
      </c>
    </row>
    <row r="21" customFormat="false" ht="12.8" hidden="false" customHeight="false" outlineLevel="0" collapsed="false">
      <c r="A21" s="5" t="n">
        <v>45324</v>
      </c>
      <c r="B21" s="8" t="n">
        <v>63743.547844</v>
      </c>
      <c r="C21" s="8" t="n">
        <v>36986.5300000001</v>
      </c>
      <c r="D21" s="1" t="n">
        <v>1.32429598</v>
      </c>
      <c r="E21" s="1" t="n">
        <v>47800</v>
      </c>
      <c r="F21" s="1" t="n">
        <v>34458.597844</v>
      </c>
      <c r="G21" s="10" t="n">
        <f aca="false">(F21+F20)/2</f>
        <v>28098.451107</v>
      </c>
      <c r="H21" s="10" t="n">
        <f aca="false">G21+H20</f>
        <v>104447.033202422</v>
      </c>
      <c r="I21" s="1" t="n">
        <v>0.28344683744498</v>
      </c>
      <c r="J21" s="1" t="n">
        <v>13548.75882987</v>
      </c>
      <c r="K21" s="10" t="n">
        <f aca="false">(J21+J20)/2</f>
        <v>12041.8872318915</v>
      </c>
      <c r="L21" s="10" t="n">
        <f aca="false">K21+L20</f>
        <v>87232.3617176191</v>
      </c>
    </row>
    <row r="22" customFormat="false" ht="12.8" hidden="false" customHeight="false" outlineLevel="0" collapsed="false">
      <c r="C22" s="8"/>
    </row>
    <row r="23" customFormat="false" ht="12.8" hidden="false" customHeight="false" outlineLevel="0" collapsed="false">
      <c r="C23" s="8"/>
    </row>
    <row r="24" customFormat="false" ht="12.8" hidden="false" customHeight="false" outlineLevel="0" collapsed="false">
      <c r="C24" s="8"/>
    </row>
    <row r="25" customFormat="false" ht="12.8" hidden="false" customHeight="false" outlineLevel="0" collapsed="false">
      <c r="C25" s="8"/>
    </row>
    <row r="26" customFormat="false" ht="12.8" hidden="false" customHeight="false" outlineLevel="0" collapsed="false">
      <c r="C26" s="8"/>
    </row>
    <row r="27" customFormat="false" ht="12.8" hidden="false" customHeight="false" outlineLevel="0" collapsed="false">
      <c r="C27" s="8"/>
    </row>
    <row r="28" customFormat="false" ht="12.8" hidden="false" customHeight="false" outlineLevel="0" collapsed="false">
      <c r="C28" s="8"/>
    </row>
    <row r="29" customFormat="false" ht="12.8" hidden="false" customHeight="false" outlineLevel="0" collapsed="false">
      <c r="C29" s="8"/>
    </row>
    <row r="30" customFormat="false" ht="12.8" hidden="false" customHeight="false" outlineLevel="0" collapsed="false">
      <c r="C30" s="8"/>
    </row>
    <row r="31" customFormat="false" ht="12.8" hidden="false" customHeight="false" outlineLevel="0" collapsed="false">
      <c r="C31" s="8"/>
    </row>
    <row r="32" customFormat="false" ht="12.8" hidden="false" customHeight="false" outlineLevel="0" collapsed="false">
      <c r="C32" s="8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7436</TotalTime>
  <Application>LibreOffice/7.6.4.1$Linux_X86_64 LibreOffice_project/60$Build-1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2024-02-22T11:23:34Z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