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\\wsl$\Ubuntu\home\pablo\operation_saylor\"/>
    </mc:Choice>
  </mc:AlternateContent>
  <xr:revisionPtr revIDLastSave="0" documentId="13_ncr:1_{F637F0EB-D8BB-493D-9A0B-AA24212B228B}" xr6:coauthVersionLast="47" xr6:coauthVersionMax="47" xr10:uidLastSave="{00000000-0000-0000-0000-000000000000}"/>
  <bookViews>
    <workbookView xWindow="-120" yWindow="-16320" windowWidth="29040" windowHeight="15720" xr2:uid="{4E2D1339-6BAA-4B0A-AD7C-F74A03ED9341}"/>
  </bookViews>
  <sheets>
    <sheet name="register" sheetId="1" r:id="rId1"/>
    <sheet name="to_cold" sheetId="2" r:id="rId2"/>
    <sheet name="charts" sheetId="3" r:id="rId3"/>
  </sheets>
  <definedNames>
    <definedName name="_xlnm._FilterDatabase" localSheetId="0" hidden="1">register!$A$1:$P$38</definedName>
    <definedName name="_FilterDatabase_0_0" localSheetId="0">register!$A$1:$P$33</definedName>
    <definedName name="_FilterDatabase_0_0_0" localSheetId="0">register!$A$1:$P$32</definedName>
    <definedName name="_FilterDatabase_0_0_0_0" localSheetId="0">register!$A$1:$P$31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K19" i="3" l="1"/>
  <c r="G19" i="3"/>
  <c r="K18" i="3"/>
  <c r="G18" i="3"/>
  <c r="K17" i="3"/>
  <c r="G17" i="3"/>
  <c r="K16" i="3"/>
  <c r="G16" i="3"/>
  <c r="K15" i="3"/>
  <c r="G15" i="3"/>
  <c r="K14" i="3"/>
  <c r="G14" i="3"/>
  <c r="K13" i="3"/>
  <c r="G13" i="3"/>
  <c r="K12" i="3"/>
  <c r="G12" i="3"/>
  <c r="K11" i="3"/>
  <c r="G11" i="3"/>
  <c r="K10" i="3"/>
  <c r="G10" i="3"/>
  <c r="K9" i="3"/>
  <c r="G9" i="3"/>
  <c r="K8" i="3"/>
  <c r="G8" i="3"/>
  <c r="K7" i="3"/>
  <c r="G7" i="3"/>
  <c r="K6" i="3"/>
  <c r="G6" i="3"/>
  <c r="K5" i="3"/>
  <c r="G5" i="3"/>
  <c r="K4" i="3"/>
  <c r="G4" i="3"/>
  <c r="H4" i="3" s="1"/>
  <c r="H5" i="3" s="1"/>
  <c r="H6" i="3" s="1"/>
  <c r="K3" i="3"/>
  <c r="L3" i="3" s="1"/>
  <c r="H3" i="3"/>
  <c r="G3" i="3"/>
  <c r="D2" i="2"/>
  <c r="D3" i="2" s="1"/>
  <c r="D4" i="2" s="1"/>
  <c r="D5" i="2" s="1"/>
  <c r="D6" i="2" s="1"/>
  <c r="D7" i="2" s="1"/>
  <c r="D8" i="2" s="1"/>
  <c r="W44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N6" i="1"/>
  <c r="N7" i="1" s="1"/>
  <c r="N8" i="1" s="1"/>
  <c r="W5" i="1"/>
  <c r="M5" i="1"/>
  <c r="M6" i="1" s="1"/>
  <c r="M7" i="1" s="1"/>
  <c r="W4" i="1"/>
  <c r="O4" i="1"/>
  <c r="S4" i="1" s="1"/>
  <c r="N4" i="1"/>
  <c r="N5" i="1" s="1"/>
  <c r="M4" i="1"/>
  <c r="W3" i="1"/>
  <c r="X3" i="1" s="1"/>
  <c r="Y3" i="1" s="1"/>
  <c r="P3" i="1"/>
  <c r="P4" i="1" s="1"/>
  <c r="R4" i="1" s="1"/>
  <c r="O3" i="1"/>
  <c r="S3" i="1" s="1"/>
  <c r="N3" i="1"/>
  <c r="M3" i="1"/>
  <c r="Y2" i="1"/>
  <c r="W2" i="1"/>
  <c r="O2" i="1"/>
  <c r="M8" i="1" l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O7" i="1"/>
  <c r="S7" i="1" s="1"/>
  <c r="N9" i="1"/>
  <c r="O8" i="1"/>
  <c r="S8" i="1" s="1"/>
  <c r="R3" i="1"/>
  <c r="H7" i="3"/>
  <c r="H8" i="3" s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19" i="3" s="1"/>
  <c r="P5" i="1"/>
  <c r="O5" i="1"/>
  <c r="S5" i="1" s="1"/>
  <c r="L4" i="3"/>
  <c r="L5" i="3" s="1"/>
  <c r="L6" i="3" s="1"/>
  <c r="L7" i="3" s="1"/>
  <c r="L8" i="3" s="1"/>
  <c r="L9" i="3" s="1"/>
  <c r="L10" i="3" s="1"/>
  <c r="L11" i="3" s="1"/>
  <c r="L12" i="3" s="1"/>
  <c r="L13" i="3" s="1"/>
  <c r="L14" i="3" s="1"/>
  <c r="L15" i="3" s="1"/>
  <c r="L16" i="3" s="1"/>
  <c r="L17" i="3" s="1"/>
  <c r="L18" i="3" s="1"/>
  <c r="L19" i="3" s="1"/>
  <c r="O6" i="1"/>
  <c r="S6" i="1" s="1"/>
  <c r="X4" i="1"/>
  <c r="P6" i="1" l="1"/>
  <c r="R5" i="1"/>
  <c r="O9" i="1"/>
  <c r="S9" i="1" s="1"/>
  <c r="N10" i="1"/>
  <c r="X5" i="1"/>
  <c r="Y4" i="1"/>
  <c r="X6" i="1" l="1"/>
  <c r="Y5" i="1"/>
  <c r="N11" i="1"/>
  <c r="O10" i="1"/>
  <c r="S10" i="1" s="1"/>
  <c r="R6" i="1"/>
  <c r="P7" i="1"/>
  <c r="P8" i="1" l="1"/>
  <c r="R7" i="1"/>
  <c r="N12" i="1"/>
  <c r="O11" i="1"/>
  <c r="S11" i="1" s="1"/>
  <c r="X7" i="1"/>
  <c r="Y6" i="1"/>
  <c r="Y7" i="1" l="1"/>
  <c r="X8" i="1"/>
  <c r="N13" i="1"/>
  <c r="O12" i="1"/>
  <c r="S12" i="1" s="1"/>
  <c r="R8" i="1"/>
  <c r="P9" i="1"/>
  <c r="P10" i="1" l="1"/>
  <c r="R9" i="1"/>
  <c r="O13" i="1"/>
  <c r="S13" i="1" s="1"/>
  <c r="N14" i="1"/>
  <c r="X9" i="1"/>
  <c r="Y8" i="1"/>
  <c r="X10" i="1" l="1"/>
  <c r="Y9" i="1"/>
  <c r="N15" i="1"/>
  <c r="O14" i="1"/>
  <c r="S14" i="1" s="1"/>
  <c r="R10" i="1"/>
  <c r="P11" i="1"/>
  <c r="P12" i="1" l="1"/>
  <c r="R11" i="1"/>
  <c r="O15" i="1"/>
  <c r="S15" i="1" s="1"/>
  <c r="N16" i="1"/>
  <c r="X11" i="1"/>
  <c r="Y10" i="1"/>
  <c r="Y11" i="1" l="1"/>
  <c r="X12" i="1"/>
  <c r="N17" i="1"/>
  <c r="O16" i="1"/>
  <c r="S16" i="1" s="1"/>
  <c r="R12" i="1"/>
  <c r="P13" i="1"/>
  <c r="P14" i="1" l="1"/>
  <c r="R13" i="1"/>
  <c r="O17" i="1"/>
  <c r="S17" i="1" s="1"/>
  <c r="N18" i="1"/>
  <c r="X13" i="1"/>
  <c r="Y12" i="1"/>
  <c r="Y13" i="1" l="1"/>
  <c r="X14" i="1"/>
  <c r="N19" i="1"/>
  <c r="O18" i="1"/>
  <c r="S18" i="1" s="1"/>
  <c r="R14" i="1"/>
  <c r="P15" i="1"/>
  <c r="P16" i="1" l="1"/>
  <c r="R15" i="1"/>
  <c r="O19" i="1"/>
  <c r="S19" i="1" s="1"/>
  <c r="N20" i="1"/>
  <c r="X15" i="1"/>
  <c r="Y14" i="1"/>
  <c r="Y15" i="1" l="1"/>
  <c r="X16" i="1"/>
  <c r="N21" i="1"/>
  <c r="O20" i="1"/>
  <c r="S20" i="1" s="1"/>
  <c r="R16" i="1"/>
  <c r="P17" i="1"/>
  <c r="O21" i="1" l="1"/>
  <c r="S21" i="1" s="1"/>
  <c r="N22" i="1"/>
  <c r="X17" i="1"/>
  <c r="Y16" i="1"/>
  <c r="P18" i="1"/>
  <c r="R17" i="1"/>
  <c r="R18" i="1" l="1"/>
  <c r="P19" i="1"/>
  <c r="Y17" i="1"/>
  <c r="X18" i="1"/>
  <c r="N23" i="1"/>
  <c r="O22" i="1"/>
  <c r="S22" i="1" s="1"/>
  <c r="O23" i="1" l="1"/>
  <c r="S23" i="1" s="1"/>
  <c r="N24" i="1"/>
  <c r="X19" i="1"/>
  <c r="Y18" i="1"/>
  <c r="P20" i="1"/>
  <c r="R19" i="1"/>
  <c r="R20" i="1" l="1"/>
  <c r="P21" i="1"/>
  <c r="Y19" i="1"/>
  <c r="X20" i="1"/>
  <c r="N25" i="1"/>
  <c r="O24" i="1"/>
  <c r="S24" i="1" s="1"/>
  <c r="O25" i="1" l="1"/>
  <c r="S25" i="1" s="1"/>
  <c r="N26" i="1"/>
  <c r="P22" i="1"/>
  <c r="R21" i="1"/>
  <c r="X21" i="1"/>
  <c r="Y20" i="1"/>
  <c r="Y21" i="1" l="1"/>
  <c r="X22" i="1"/>
  <c r="R22" i="1"/>
  <c r="P23" i="1"/>
  <c r="N27" i="1"/>
  <c r="O26" i="1"/>
  <c r="S26" i="1" s="1"/>
  <c r="O27" i="1" l="1"/>
  <c r="S27" i="1" s="1"/>
  <c r="N28" i="1"/>
  <c r="P24" i="1"/>
  <c r="R23" i="1"/>
  <c r="X23" i="1"/>
  <c r="Y22" i="1"/>
  <c r="Y23" i="1" l="1"/>
  <c r="X24" i="1"/>
  <c r="R24" i="1"/>
  <c r="P25" i="1"/>
  <c r="N29" i="1"/>
  <c r="O28" i="1"/>
  <c r="S28" i="1" s="1"/>
  <c r="O29" i="1" l="1"/>
  <c r="S29" i="1" s="1"/>
  <c r="N30" i="1"/>
  <c r="P26" i="1"/>
  <c r="R25" i="1"/>
  <c r="X25" i="1"/>
  <c r="Y24" i="1"/>
  <c r="Y25" i="1" l="1"/>
  <c r="X26" i="1"/>
  <c r="R26" i="1"/>
  <c r="P27" i="1"/>
  <c r="N31" i="1"/>
  <c r="O30" i="1"/>
  <c r="S30" i="1" s="1"/>
  <c r="O31" i="1" l="1"/>
  <c r="S31" i="1" s="1"/>
  <c r="N32" i="1"/>
  <c r="P28" i="1"/>
  <c r="R27" i="1"/>
  <c r="X27" i="1"/>
  <c r="Y26" i="1"/>
  <c r="Y27" i="1" l="1"/>
  <c r="X28" i="1"/>
  <c r="R28" i="1"/>
  <c r="P29" i="1"/>
  <c r="N33" i="1"/>
  <c r="O32" i="1"/>
  <c r="S32" i="1" s="1"/>
  <c r="O33" i="1" l="1"/>
  <c r="S33" i="1" s="1"/>
  <c r="N34" i="1"/>
  <c r="P30" i="1"/>
  <c r="R29" i="1"/>
  <c r="X29" i="1"/>
  <c r="Y28" i="1"/>
  <c r="Y29" i="1" l="1"/>
  <c r="X30" i="1"/>
  <c r="R30" i="1"/>
  <c r="P31" i="1"/>
  <c r="N35" i="1"/>
  <c r="O34" i="1"/>
  <c r="S34" i="1" s="1"/>
  <c r="O35" i="1" l="1"/>
  <c r="S35" i="1" s="1"/>
  <c r="N36" i="1"/>
  <c r="P32" i="1"/>
  <c r="R31" i="1"/>
  <c r="X31" i="1"/>
  <c r="Y30" i="1"/>
  <c r="Y31" i="1" l="1"/>
  <c r="X32" i="1"/>
  <c r="R32" i="1"/>
  <c r="P33" i="1"/>
  <c r="N37" i="1"/>
  <c r="O36" i="1"/>
  <c r="S36" i="1" s="1"/>
  <c r="O37" i="1" l="1"/>
  <c r="S37" i="1" s="1"/>
  <c r="N38" i="1"/>
  <c r="P34" i="1"/>
  <c r="R33" i="1"/>
  <c r="X33" i="1"/>
  <c r="Y32" i="1"/>
  <c r="Y33" i="1" l="1"/>
  <c r="X34" i="1"/>
  <c r="R34" i="1"/>
  <c r="P35" i="1"/>
  <c r="N39" i="1"/>
  <c r="O38" i="1"/>
  <c r="S38" i="1" s="1"/>
  <c r="O39" i="1" l="1"/>
  <c r="S39" i="1" s="1"/>
  <c r="N40" i="1"/>
  <c r="P36" i="1"/>
  <c r="R35" i="1"/>
  <c r="X35" i="1"/>
  <c r="Y34" i="1"/>
  <c r="Y35" i="1" l="1"/>
  <c r="X36" i="1"/>
  <c r="R36" i="1"/>
  <c r="P37" i="1"/>
  <c r="N41" i="1"/>
  <c r="O40" i="1"/>
  <c r="S40" i="1" s="1"/>
  <c r="O41" i="1" l="1"/>
  <c r="S41" i="1" s="1"/>
  <c r="N42" i="1"/>
  <c r="P38" i="1"/>
  <c r="R37" i="1"/>
  <c r="X37" i="1"/>
  <c r="Y36" i="1"/>
  <c r="R38" i="1" l="1"/>
  <c r="P39" i="1"/>
  <c r="Y37" i="1"/>
  <c r="X38" i="1"/>
  <c r="N43" i="1"/>
  <c r="O42" i="1"/>
  <c r="S42" i="1" s="1"/>
  <c r="O43" i="1" l="1"/>
  <c r="S43" i="1" s="1"/>
  <c r="N44" i="1"/>
  <c r="O44" i="1" s="1"/>
  <c r="S44" i="1" s="1"/>
  <c r="X39" i="1"/>
  <c r="Y38" i="1"/>
  <c r="P40" i="1"/>
  <c r="R39" i="1"/>
  <c r="Y39" i="1" l="1"/>
  <c r="X40" i="1"/>
  <c r="R40" i="1"/>
  <c r="P41" i="1"/>
  <c r="P42" i="1" l="1"/>
  <c r="R41" i="1"/>
  <c r="X41" i="1"/>
  <c r="Y40" i="1"/>
  <c r="Y41" i="1" l="1"/>
  <c r="X42" i="1"/>
  <c r="R42" i="1"/>
  <c r="P43" i="1"/>
  <c r="P44" i="1" l="1"/>
  <c r="R44" i="1" s="1"/>
  <c r="R43" i="1"/>
  <c r="X43" i="1"/>
  <c r="Y42" i="1"/>
  <c r="Y43" i="1" l="1"/>
  <c r="X44" i="1"/>
  <c r="Y44" i="1" s="1"/>
</calcChain>
</file>

<file path=xl/sharedStrings.xml><?xml version="1.0" encoding="utf-8"?>
<sst xmlns="http://schemas.openxmlformats.org/spreadsheetml/2006/main" count="203" uniqueCount="80">
  <si>
    <t>id</t>
  </si>
  <si>
    <t>bisq_id</t>
  </si>
  <si>
    <t>date</t>
  </si>
  <si>
    <t>type</t>
  </si>
  <si>
    <t>status</t>
  </si>
  <si>
    <t>account</t>
  </si>
  <si>
    <t>eur amount</t>
  </si>
  <si>
    <t>btc amount</t>
  </si>
  <si>
    <t>price</t>
  </si>
  <si>
    <t>counterparty_name</t>
  </si>
  <si>
    <t>counterparty_iban</t>
  </si>
  <si>
    <t>counterparty_bic</t>
  </si>
  <si>
    <t>btc_balance</t>
  </si>
  <si>
    <t>eur_balance</t>
  </si>
  <si>
    <t>total_stack_value</t>
  </si>
  <si>
    <t>outstanding_debt_plus_interests</t>
  </si>
  <si>
    <t>outstanding_debt</t>
  </si>
  <si>
    <t>interest_until_maturity</t>
  </si>
  <si>
    <t>exit_value</t>
  </si>
  <si>
    <t>btc_buyed_if_dcad</t>
  </si>
  <si>
    <t>accumulated_dca_btc</t>
  </si>
  <si>
    <t>dca_value</t>
  </si>
  <si>
    <t>Start the register</t>
  </si>
  <si>
    <t>loan deposit</t>
  </si>
  <si>
    <t>received</t>
  </si>
  <si>
    <t>bankinter</t>
  </si>
  <si>
    <t>5003617</t>
  </si>
  <si>
    <t>buy BTC</t>
  </si>
  <si>
    <t>btc received</t>
  </si>
  <si>
    <t>Johan Hendrikx</t>
  </si>
  <si>
    <t>NL83INGB0006092745</t>
  </si>
  <si>
    <t>INGBNL2A</t>
  </si>
  <si>
    <t>apsvierj</t>
  </si>
  <si>
    <t>bunq</t>
  </si>
  <si>
    <t>NL57KNAB0507473779</t>
  </si>
  <si>
    <t>KNABNL2H</t>
  </si>
  <si>
    <t>lirjqdg</t>
  </si>
  <si>
    <t>LFfZOYPc</t>
  </si>
  <si>
    <t>Lee Altman</t>
  </si>
  <si>
    <t>ES3100730100550401834865</t>
  </si>
  <si>
    <t>OPENESMMXXX</t>
  </si>
  <si>
    <t>9266902</t>
  </si>
  <si>
    <t>Paul Jakma</t>
  </si>
  <si>
    <t>BE57967220982635</t>
  </si>
  <si>
    <t>TRWIBEB1XXX</t>
  </si>
  <si>
    <t>TdwyG</t>
  </si>
  <si>
    <t>Lucas Fabretti Torino</t>
  </si>
  <si>
    <t>LT543160017535726453</t>
  </si>
  <si>
    <t>VPLALT21XXX</t>
  </si>
  <si>
    <t>installment payment</t>
  </si>
  <si>
    <t>paid</t>
  </si>
  <si>
    <t>ifuep1t</t>
  </si>
  <si>
    <t>revolut</t>
  </si>
  <si>
    <t>529632</t>
  </si>
  <si>
    <t>jppub</t>
  </si>
  <si>
    <t>T1XUD</t>
  </si>
  <si>
    <t>WNBHPT</t>
  </si>
  <si>
    <t>9YDI1BX1</t>
  </si>
  <si>
    <t>CPDNWK</t>
  </si>
  <si>
    <t>677377</t>
  </si>
  <si>
    <t>22246182</t>
  </si>
  <si>
    <t>ngcylwxj</t>
  </si>
  <si>
    <t>uonru</t>
  </si>
  <si>
    <t>aonpptab</t>
  </si>
  <si>
    <t>5fwfuk</t>
  </si>
  <si>
    <t>sell BTC</t>
  </si>
  <si>
    <t>eur received</t>
  </si>
  <si>
    <t>amount</t>
  </si>
  <si>
    <t>total</t>
  </si>
  <si>
    <t>there is always a missing 0.01002 due to saylor bait</t>
  </si>
  <si>
    <t>Total Stack Value</t>
  </si>
  <si>
    <t>Outstanding debt + interests</t>
  </si>
  <si>
    <t>Total BTC Stack</t>
  </si>
  <si>
    <t>BTC Price</t>
  </si>
  <si>
    <t>Exit value</t>
  </si>
  <si>
    <t>step_integration</t>
  </si>
  <si>
    <t>integrated_exit_value</t>
  </si>
  <si>
    <t>DCA Stack</t>
  </si>
  <si>
    <t>DCA Value</t>
  </si>
  <si>
    <t>integrated_dca_value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</si>
</sst>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\ [$€-C0A];[Red]\-#,##0.00\ [$€-C0A]"/>
    <numFmt numFmtId="165" formatCode="yyyy\-mm\-dd"/>
    <numFmt numFmtId="166" formatCode="#,##0.00\ [$€-403];[Red]\-#,##0.00\ [$€-403]"/>
    <numFmt numFmtId="167" formatCode="[$€-413]\ #,##0;[Red][$€-413]\ #,##0\-"/>
    <numFmt numFmtId="168" formatCode="0.00000000"/>
    <numFmt numFmtId="169" formatCode="#,##0.00\ [$€-803];[Red]\-#,##0.00\ [$€-803]"/>
  </numFmts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charts!$B$2:$B$36</c:f>
              <c:numCache>
                <c:formatCode>[$€-413]\ #,##0;[Red][$€-413]\ #,##0\-</c:formatCode>
                <c:ptCount val="35"/>
                <c:pt idx="0">
                  <c:v>33000.199040767402</c:v>
                </c:pt>
                <c:pt idx="1">
                  <c:v>33065.282666666702</c:v>
                </c:pt>
                <c:pt idx="2">
                  <c:v>30185.919999999998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28717.599999999999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35982.618352999998</c:v>
                </c:pt>
                <c:pt idx="11">
                  <c:v>39080.959761999999</c:v>
                </c:pt>
                <c:pt idx="12">
                  <c:v>38005.800792000002</c:v>
                </c:pt>
                <c:pt idx="13">
                  <c:v>33669.430560000001</c:v>
                </c:pt>
                <c:pt idx="14">
                  <c:v>33996.564530000003</c:v>
                </c:pt>
                <c:pt idx="15">
                  <c:v>37475.216545454503</c:v>
                </c:pt>
                <c:pt idx="16">
                  <c:v>46252.509960000003</c:v>
                </c:pt>
                <c:pt idx="17" formatCode="General">
                  <c:v>52818.066284999986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2F-4957-9AA5-A9100D338D30}"/>
            </c:ext>
          </c:extLst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charts!$C$2:$C$36</c:f>
              <c:numCache>
                <c:formatCode>[$€-413]\ #,##0;[Red][$€-413]\ #,##0\-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41747.129999999997</c:v>
                </c:pt>
                <c:pt idx="7">
                  <c:v>41380.93</c:v>
                </c:pt>
                <c:pt idx="8">
                  <c:v>41014.730000000003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39916.129999999997</c:v>
                </c:pt>
                <c:pt idx="12">
                  <c:v>39549.93</c:v>
                </c:pt>
                <c:pt idx="13">
                  <c:v>39183.730000000003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38085.129999999997</c:v>
                </c:pt>
                <c:pt idx="17" formatCode="General">
                  <c:v>37718.930000000051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2F-4957-9AA5-A9100D338D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63166936"/>
        <c:axId val="92782651"/>
      </c:lineChart>
      <c:dateAx>
        <c:axId val="6316693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92782651"/>
        <c:crosses val="autoZero"/>
        <c:auto val="1"/>
        <c:lblOffset val="100"/>
        <c:baseTimeUnit val="months"/>
      </c:dateAx>
      <c:valAx>
        <c:axId val="9278265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6316693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003"/>
          <c:w val="0.26828505286867299"/>
          <c:h val="0.21351200446677801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charts!$D$2:$D$50</c:f>
              <c:numCache>
                <c:formatCode>0.00000000</c:formatCode>
                <c:ptCount val="49"/>
                <c:pt idx="0">
                  <c:v>0.20830000000000001</c:v>
                </c:pt>
                <c:pt idx="1">
                  <c:v>0.41830000000000001</c:v>
                </c:pt>
                <c:pt idx="2">
                  <c:v>0.66279999999999994</c:v>
                </c:pt>
                <c:pt idx="3">
                  <c:v>0.91279999999999994</c:v>
                </c:pt>
                <c:pt idx="4">
                  <c:v>1.1628000000000001</c:v>
                </c:pt>
                <c:pt idx="5">
                  <c:v>1.4692000000000001</c:v>
                </c:pt>
                <c:pt idx="6">
                  <c:v>1.4692000000000001</c:v>
                </c:pt>
                <c:pt idx="7">
                  <c:v>1.4692000000000001</c:v>
                </c:pt>
                <c:pt idx="8">
                  <c:v>1.4692000000000001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1.4179179399999999</c:v>
                </c:pt>
                <c:pt idx="12">
                  <c:v>1.4179179399999999</c:v>
                </c:pt>
                <c:pt idx="13">
                  <c:v>1.3866679399999999</c:v>
                </c:pt>
                <c:pt idx="14">
                  <c:v>1.3866679399999999</c:v>
                </c:pt>
                <c:pt idx="15">
                  <c:v>1.3591679400000001</c:v>
                </c:pt>
                <c:pt idx="16">
                  <c:v>1.3591679400000001</c:v>
                </c:pt>
                <c:pt idx="17" formatCode="General">
                  <c:v>1.33998635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02-4272-939F-AB61D7601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97489423"/>
        <c:axId val="12148305"/>
      </c:lineChart>
      <c:dateAx>
        <c:axId val="9748942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12148305"/>
        <c:crosses val="autoZero"/>
        <c:auto val="1"/>
        <c:lblOffset val="100"/>
        <c:baseTimeUnit val="months"/>
      </c:dateAx>
      <c:valAx>
        <c:axId val="1214830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9748942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6.5065065065065097E-2"/>
          <c:y val="0.83481745325022305"/>
          <c:w val="0.233796296296296"/>
          <c:h val="6.7119323241317905E-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charts!$B$2:$B$36</c:f>
              <c:numCache>
                <c:formatCode>[$€-413]\ #,##0;[Red][$€-413]\ #,##0\-</c:formatCode>
                <c:ptCount val="35"/>
                <c:pt idx="0">
                  <c:v>33000.199040767402</c:v>
                </c:pt>
                <c:pt idx="1">
                  <c:v>33065.282666666702</c:v>
                </c:pt>
                <c:pt idx="2">
                  <c:v>30185.919999999998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28717.599999999999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35982.618352999998</c:v>
                </c:pt>
                <c:pt idx="11">
                  <c:v>39080.959761999999</c:v>
                </c:pt>
                <c:pt idx="12">
                  <c:v>38005.800792000002</c:v>
                </c:pt>
                <c:pt idx="13">
                  <c:v>33669.430560000001</c:v>
                </c:pt>
                <c:pt idx="14">
                  <c:v>33996.564530000003</c:v>
                </c:pt>
                <c:pt idx="15">
                  <c:v>37475.216545454503</c:v>
                </c:pt>
                <c:pt idx="16">
                  <c:v>46252.509960000003</c:v>
                </c:pt>
                <c:pt idx="17" formatCode="General">
                  <c:v>52818.066284999986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E7-4247-9F67-A6BABF2DCE2D}"/>
            </c:ext>
          </c:extLst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charts!$C$2:$C$36</c:f>
              <c:numCache>
                <c:formatCode>[$€-413]\ #,##0;[Red][$€-413]\ #,##0\-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41747.129999999997</c:v>
                </c:pt>
                <c:pt idx="7">
                  <c:v>41380.93</c:v>
                </c:pt>
                <c:pt idx="8">
                  <c:v>41014.730000000003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39916.129999999997</c:v>
                </c:pt>
                <c:pt idx="12">
                  <c:v>39549.93</c:v>
                </c:pt>
                <c:pt idx="13">
                  <c:v>39183.730000000003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38085.129999999997</c:v>
                </c:pt>
                <c:pt idx="17" formatCode="General">
                  <c:v>37718.930000000051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AE7-4247-9F67-A6BABF2DC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27921113"/>
        <c:axId val="26693995"/>
      </c:lineChart>
      <c:dateAx>
        <c:axId val="2792111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26693995"/>
        <c:crosses val="autoZero"/>
        <c:auto val="1"/>
        <c:lblOffset val="100"/>
        <c:baseTimeUnit val="months"/>
      </c:dateAx>
      <c:valAx>
        <c:axId val="2669399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27921113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01"/>
          <c:y val="0.68635551585529297"/>
          <c:w val="0.26829571597338803"/>
          <c:h val="0.21351200446677801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charts!$D$2:$D$50</c:f>
              <c:numCache>
                <c:formatCode>0.00000000</c:formatCode>
                <c:ptCount val="49"/>
                <c:pt idx="0">
                  <c:v>0.20830000000000001</c:v>
                </c:pt>
                <c:pt idx="1">
                  <c:v>0.41830000000000001</c:v>
                </c:pt>
                <c:pt idx="2">
                  <c:v>0.66279999999999994</c:v>
                </c:pt>
                <c:pt idx="3">
                  <c:v>0.91279999999999994</c:v>
                </c:pt>
                <c:pt idx="4">
                  <c:v>1.1628000000000001</c:v>
                </c:pt>
                <c:pt idx="5">
                  <c:v>1.4692000000000001</c:v>
                </c:pt>
                <c:pt idx="6">
                  <c:v>1.4692000000000001</c:v>
                </c:pt>
                <c:pt idx="7">
                  <c:v>1.4692000000000001</c:v>
                </c:pt>
                <c:pt idx="8">
                  <c:v>1.4692000000000001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1.4179179399999999</c:v>
                </c:pt>
                <c:pt idx="12">
                  <c:v>1.4179179399999999</c:v>
                </c:pt>
                <c:pt idx="13">
                  <c:v>1.3866679399999999</c:v>
                </c:pt>
                <c:pt idx="14">
                  <c:v>1.3866679399999999</c:v>
                </c:pt>
                <c:pt idx="15">
                  <c:v>1.3591679400000001</c:v>
                </c:pt>
                <c:pt idx="16">
                  <c:v>1.3591679400000001</c:v>
                </c:pt>
                <c:pt idx="17" formatCode="General">
                  <c:v>1.33998635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D9-4500-9E06-FAF0EA6C9496}"/>
            </c:ext>
          </c:extLst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1.6645454545454502E-2</c:v>
                </c:pt>
                <c:pt idx="2">
                  <c:v>3.4955454545454498E-2</c:v>
                </c:pt>
                <c:pt idx="3">
                  <c:v>5.3265454545454602E-2</c:v>
                </c:pt>
                <c:pt idx="4">
                  <c:v>7.5603654545454604E-2</c:v>
                </c:pt>
                <c:pt idx="5">
                  <c:v>9.7144831016042807E-2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0.14617120543855999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0.18876626046211201</c:v>
                </c:pt>
                <c:pt idx="12">
                  <c:v>0.20243043956658899</c:v>
                </c:pt>
                <c:pt idx="13">
                  <c:v>0.217688772899923</c:v>
                </c:pt>
                <c:pt idx="14">
                  <c:v>0.23263571167543301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D9-4500-9E06-FAF0EA6C94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97014103"/>
        <c:axId val="17375629"/>
      </c:lineChart>
      <c:dateAx>
        <c:axId val="9701410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17375629"/>
        <c:crosses val="autoZero"/>
        <c:auto val="1"/>
        <c:lblOffset val="100"/>
        <c:baseTimeUnit val="months"/>
      </c:dateAx>
      <c:valAx>
        <c:axId val="1737562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9701410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7.1828706585335494E-2"/>
          <c:y val="0.84073165291099705"/>
          <c:w val="0.23378563425868301"/>
          <c:h val="6.7031006022752596E-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charts!$B$2:$B$36</c:f>
              <c:numCache>
                <c:formatCode>[$€-413]\ #,##0;[Red][$€-413]\ #,##0\-</c:formatCode>
                <c:ptCount val="35"/>
                <c:pt idx="0">
                  <c:v>33000.199040767402</c:v>
                </c:pt>
                <c:pt idx="1">
                  <c:v>33065.282666666702</c:v>
                </c:pt>
                <c:pt idx="2">
                  <c:v>30185.919999999998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28717.599999999999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35982.618352999998</c:v>
                </c:pt>
                <c:pt idx="11">
                  <c:v>39080.959761999999</c:v>
                </c:pt>
                <c:pt idx="12">
                  <c:v>38005.800792000002</c:v>
                </c:pt>
                <c:pt idx="13">
                  <c:v>33669.430560000001</c:v>
                </c:pt>
                <c:pt idx="14">
                  <c:v>33996.564530000003</c:v>
                </c:pt>
                <c:pt idx="15">
                  <c:v>37475.216545454503</c:v>
                </c:pt>
                <c:pt idx="16">
                  <c:v>46252.509960000003</c:v>
                </c:pt>
                <c:pt idx="17" formatCode="General">
                  <c:v>52818.066284999986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16-4228-AF42-C78B82ED4627}"/>
            </c:ext>
          </c:extLst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charts!$J$2:$J$36</c:f>
              <c:numCache>
                <c:formatCode>#,##0.00\ [$€-803];[Red]\-#,##0.00\ [$€-803]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699.10909090909104</c:v>
                </c:pt>
                <c:pt idx="3">
                  <c:v>1065.3090909090899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2211.9517893048101</c:v>
                </c:pt>
                <c:pt idx="7">
                  <c:v>3058.0289090687302</c:v>
                </c:pt>
                <c:pt idx="8">
                  <c:v>3846.7876135265901</c:v>
                </c:pt>
                <c:pt idx="9">
                  <c:v>4064.33149759557</c:v>
                </c:pt>
                <c:pt idx="10">
                  <c:v>4366.2732920999897</c:v>
                </c:pt>
                <c:pt idx="11">
                  <c:v>5153.3189106156497</c:v>
                </c:pt>
                <c:pt idx="12">
                  <c:v>5425.1357803846004</c:v>
                </c:pt>
                <c:pt idx="13">
                  <c:v>5224.5305495981502</c:v>
                </c:pt>
                <c:pt idx="14">
                  <c:v>5699.5749360481104</c:v>
                </c:pt>
                <c:pt idx="15">
                  <c:v>6710.8103184209103</c:v>
                </c:pt>
                <c:pt idx="16">
                  <c:v>8732.3435302980506</c:v>
                </c:pt>
                <c:pt idx="17" formatCode="General">
                  <c:v>10408.395059842764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16-4228-AF42-C78B82ED46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49886916"/>
        <c:axId val="47714473"/>
      </c:lineChart>
      <c:dateAx>
        <c:axId val="4988691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47714473"/>
        <c:crosses val="autoZero"/>
        <c:auto val="1"/>
        <c:lblOffset val="100"/>
        <c:baseTimeUnit val="months"/>
      </c:dateAx>
      <c:valAx>
        <c:axId val="4771447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4988691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005"/>
          <c:w val="0.26828813137596402"/>
          <c:h val="0.21345552078676799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noFill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charts!$H$2:$H$121</c:f>
              <c:numCache>
                <c:formatCode>#,##0.00\ [$€-803];[Red]\-#,##0.00\ [$€-803]</c:formatCode>
                <c:ptCount val="120"/>
                <c:pt idx="1">
                  <c:v>-836.05764999999997</c:v>
                </c:pt>
                <c:pt idx="2">
                  <c:v>-2706.3205499999999</c:v>
                </c:pt>
                <c:pt idx="3">
                  <c:v>-5185.0686000000005</c:v>
                </c:pt>
                <c:pt idx="4">
                  <c:v>-9920.8291090164057</c:v>
                </c:pt>
                <c:pt idx="5">
                  <c:v>-16455.519418032811</c:v>
                </c:pt>
                <c:pt idx="6">
                  <c:v>-21222.056868032811</c:v>
                </c:pt>
                <c:pt idx="7">
                  <c:v>-21648.437468032811</c:v>
                </c:pt>
                <c:pt idx="8">
                  <c:v>-16855.76886803281</c:v>
                </c:pt>
                <c:pt idx="9">
                  <c:v>-10592.46909753281</c:v>
                </c:pt>
                <c:pt idx="10">
                  <c:v>-5493.2415005328103</c:v>
                </c:pt>
                <c:pt idx="11">
                  <c:v>896.69235696718988</c:v>
                </c:pt>
                <c:pt idx="12">
                  <c:v>8512.6303339671904</c:v>
                </c:pt>
                <c:pt idx="13">
                  <c:v>13638.287209967191</c:v>
                </c:pt>
                <c:pt idx="14">
                  <c:v>16975.88510496719</c:v>
                </c:pt>
                <c:pt idx="15">
                  <c:v>22434.01584269444</c:v>
                </c:pt>
                <c:pt idx="16">
                  <c:v>34238.844895421687</c:v>
                </c:pt>
                <c:pt idx="17">
                  <c:v>53934.915217921676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F6-423D-A7D9-5618B88DC3DD}"/>
            </c:ext>
          </c:extLst>
        </c:ser>
        <c:ser>
          <c:idx val="1"/>
          <c:order val="1"/>
          <c:tx>
            <c:strRef>
              <c:f>charts!$L$1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charts!$L$2:$L$121</c:f>
              <c:numCache>
                <c:formatCode>#,##0.00\ [$€-803];[Red]\-#,##0.00\ [$€-803]</c:formatCode>
                <c:ptCount val="120"/>
                <c:pt idx="1">
                  <c:v>183.1</c:v>
                </c:pt>
                <c:pt idx="2">
                  <c:v>715.75454545454556</c:v>
                </c:pt>
                <c:pt idx="3">
                  <c:v>1597.9636363636359</c:v>
                </c:pt>
                <c:pt idx="4">
                  <c:v>2750.320268256331</c:v>
                </c:pt>
                <c:pt idx="5">
                  <c:v>4195.7534183308462</c:v>
                </c:pt>
                <c:pt idx="6">
                  <c:v>6127.460376619616</c:v>
                </c:pt>
                <c:pt idx="7">
                  <c:v>8762.4507258063859</c:v>
                </c:pt>
                <c:pt idx="8">
                  <c:v>12214.858987104046</c:v>
                </c:pt>
                <c:pt idx="9">
                  <c:v>16170.418542665126</c:v>
                </c:pt>
                <c:pt idx="10">
                  <c:v>20385.720937512906</c:v>
                </c:pt>
                <c:pt idx="11">
                  <c:v>25145.517038870727</c:v>
                </c:pt>
                <c:pt idx="12">
                  <c:v>30434.744384370853</c:v>
                </c:pt>
                <c:pt idx="13">
                  <c:v>35759.577549362228</c:v>
                </c:pt>
                <c:pt idx="14">
                  <c:v>41221.630292185357</c:v>
                </c:pt>
                <c:pt idx="15">
                  <c:v>47426.822919419865</c:v>
                </c:pt>
                <c:pt idx="16">
                  <c:v>55148.399843779349</c:v>
                </c:pt>
                <c:pt idx="17">
                  <c:v>64718.769138849755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F6-423D-A7D9-5618B88DC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1144625"/>
        <c:axId val="86567643"/>
      </c:lineChart>
      <c:dateAx>
        <c:axId val="114462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86567643"/>
        <c:crosses val="autoZero"/>
        <c:auto val="1"/>
        <c:lblOffset val="100"/>
        <c:baseTimeUnit val="months"/>
      </c:dateAx>
      <c:valAx>
        <c:axId val="8656764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1144625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charts!$F$1</c:f>
              <c:strCache>
                <c:ptCount val="1"/>
                <c:pt idx="0">
                  <c:v>Exit 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44743</c:v>
                </c:pt>
                <c:pt idx="1">
                  <c:v>44774</c:v>
                </c:pt>
                <c:pt idx="2">
                  <c:v>44805</c:v>
                </c:pt>
                <c:pt idx="3">
                  <c:v>44835</c:v>
                </c:pt>
                <c:pt idx="4">
                  <c:v>44866</c:v>
                </c:pt>
                <c:pt idx="5">
                  <c:v>44896</c:v>
                </c:pt>
                <c:pt idx="6">
                  <c:v>44927</c:v>
                </c:pt>
                <c:pt idx="7">
                  <c:v>44958</c:v>
                </c:pt>
                <c:pt idx="8">
                  <c:v>44986</c:v>
                </c:pt>
                <c:pt idx="9">
                  <c:v>45017</c:v>
                </c:pt>
                <c:pt idx="10">
                  <c:v>45047</c:v>
                </c:pt>
                <c:pt idx="11">
                  <c:v>45078</c:v>
                </c:pt>
                <c:pt idx="12">
                  <c:v>45108</c:v>
                </c:pt>
                <c:pt idx="13">
                  <c:v>45139</c:v>
                </c:pt>
                <c:pt idx="14">
                  <c:v>45170</c:v>
                </c:pt>
                <c:pt idx="15">
                  <c:v>45200</c:v>
                </c:pt>
                <c:pt idx="16">
                  <c:v>45231</c:v>
                </c:pt>
                <c:pt idx="17">
                  <c:v>45261</c:v>
                </c:pt>
              </c:numCache>
            </c:numRef>
          </c:cat>
          <c:val>
            <c:numRef>
              <c:f>charts!$F$2:$F$121</c:f>
              <c:numCache>
                <c:formatCode>#,##0.00\ [$€-803];[Red]\-#,##0.00\ [$€-803]</c:formatCode>
                <c:ptCount val="120"/>
                <c:pt idx="0">
                  <c:v>-330</c:v>
                </c:pt>
                <c:pt idx="1">
                  <c:v>-1342.1152999999999</c:v>
                </c:pt>
                <c:pt idx="2">
                  <c:v>-2398.4105</c:v>
                </c:pt>
                <c:pt idx="3">
                  <c:v>-2559.0855999999999</c:v>
                </c:pt>
                <c:pt idx="4">
                  <c:v>-6912.43541803281</c:v>
                </c:pt>
                <c:pt idx="5">
                  <c:v>-6156.9452000000001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7061.9687000000004</c:v>
                </c:pt>
                <c:pt idx="9">
                  <c:v>5464.6308410000001</c:v>
                </c:pt>
                <c:pt idx="10">
                  <c:v>4733.824353</c:v>
                </c:pt>
                <c:pt idx="11">
                  <c:v>8046.0433620000003</c:v>
                </c:pt>
                <c:pt idx="12">
                  <c:v>7185.8325919999997</c:v>
                </c:pt>
                <c:pt idx="13">
                  <c:v>3065.4811599999998</c:v>
                </c:pt>
                <c:pt idx="14">
                  <c:v>3609.7146299999999</c:v>
                </c:pt>
                <c:pt idx="15">
                  <c:v>7306.5468454544998</c:v>
                </c:pt>
                <c:pt idx="16">
                  <c:v>16303.11126</c:v>
                </c:pt>
                <c:pt idx="17">
                  <c:v>23089.029384999987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78-4540-9E49-353753CE87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58163997"/>
        <c:axId val="80575922"/>
      </c:lineChart>
      <c:dateAx>
        <c:axId val="5816399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80575922"/>
        <c:crosses val="autoZero"/>
        <c:auto val="1"/>
        <c:lblOffset val="100"/>
        <c:baseTimeUnit val="months"/>
      </c:dateAx>
      <c:valAx>
        <c:axId val="8057592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58163997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96480</xdr:colOff>
      <xdr:row>1</xdr:row>
      <xdr:rowOff>42480</xdr:rowOff>
    </xdr:from>
    <xdr:to>
      <xdr:col>23</xdr:col>
      <xdr:colOff>192240</xdr:colOff>
      <xdr:row>21</xdr:row>
      <xdr:rowOff>16875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212400</xdr:colOff>
      <xdr:row>41</xdr:row>
      <xdr:rowOff>155160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763200</xdr:colOff>
      <xdr:row>1</xdr:row>
      <xdr:rowOff>77760</xdr:rowOff>
    </xdr:from>
    <xdr:to>
      <xdr:col>31</xdr:col>
      <xdr:colOff>50610</xdr:colOff>
      <xdr:row>21</xdr:row>
      <xdr:rowOff>50250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68760</xdr:rowOff>
    </xdr:from>
    <xdr:to>
      <xdr:col>23</xdr:col>
      <xdr:colOff>218670</xdr:colOff>
      <xdr:row>63</xdr:row>
      <xdr:rowOff>47010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782640</xdr:colOff>
      <xdr:row>22</xdr:row>
      <xdr:rowOff>109440</xdr:rowOff>
    </xdr:from>
    <xdr:to>
      <xdr:col>31</xdr:col>
      <xdr:colOff>60525</xdr:colOff>
      <xdr:row>42</xdr:row>
      <xdr:rowOff>78120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795600</xdr:colOff>
      <xdr:row>43</xdr:row>
      <xdr:rowOff>36000</xdr:rowOff>
    </xdr:from>
    <xdr:to>
      <xdr:col>31</xdr:col>
      <xdr:colOff>59820</xdr:colOff>
      <xdr:row>63</xdr:row>
      <xdr:rowOff>15780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110880</xdr:colOff>
      <xdr:row>85</xdr:row>
      <xdr:rowOff>49890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4"/>
  <sheetViews>
    <sheetView tabSelected="1" topLeftCell="A16" workbookViewId="0">
      <selection activeCell="P44" sqref="P44"/>
    </sheetView>
  </sheetViews>
  <sheetFormatPr defaultColWidth="8.6640625" defaultRowHeight="13.2" x14ac:dyDescent="0.25"/>
  <cols>
    <col min="1" max="1" width="11.6640625" customWidth="1"/>
    <col min="2" max="3" width="10.5546875" customWidth="1"/>
    <col min="4" max="4" width="17.6640625" customWidth="1"/>
    <col min="5" max="5" width="15.21875" customWidth="1"/>
    <col min="6" max="6" width="7.88671875" customWidth="1"/>
    <col min="7" max="7" width="10.5546875" customWidth="1"/>
    <col min="8" max="8" width="10.44140625" customWidth="1"/>
    <col min="9" max="9" width="12" customWidth="1"/>
    <col min="10" max="10" width="17.109375" customWidth="1"/>
    <col min="11" max="11" width="16" customWidth="1"/>
    <col min="12" max="12" width="15" customWidth="1"/>
    <col min="13" max="13" width="10.33203125" customWidth="1"/>
    <col min="14" max="14" width="13.6640625" style="1" customWidth="1"/>
    <col min="15" max="15" width="14.6640625" style="1" customWidth="1"/>
    <col min="16" max="16" width="11.5546875" style="1" customWidth="1"/>
    <col min="17" max="17" width="16.5546875" style="1" customWidth="1"/>
    <col min="18" max="19" width="11.5546875" style="1" customWidth="1"/>
    <col min="20" max="24" width="11.5546875" customWidth="1"/>
    <col min="25" max="25" width="11.5546875" style="1" customWidth="1"/>
    <col min="26" max="1025" width="11.5546875" customWidth="1"/>
  </cols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W1" t="s">
        <v>19</v>
      </c>
      <c r="X1" t="s">
        <v>20</v>
      </c>
      <c r="Y1" s="1" t="s">
        <v>21</v>
      </c>
    </row>
    <row r="2" spans="1:27" x14ac:dyDescent="0.25">
      <c r="A2">
        <v>0</v>
      </c>
      <c r="C2" s="2">
        <v>44762</v>
      </c>
      <c r="D2" t="s">
        <v>22</v>
      </c>
      <c r="M2">
        <v>0</v>
      </c>
      <c r="N2" s="1">
        <v>0</v>
      </c>
      <c r="O2" s="1">
        <f t="shared" ref="O2:O44" si="0">N2+(M2*I2)</f>
        <v>0</v>
      </c>
      <c r="P2" s="1">
        <v>43944.33</v>
      </c>
      <c r="S2" s="1">
        <v>0</v>
      </c>
      <c r="W2">
        <f t="shared" ref="W2:W44" si="1">IF(D2="installment payment",(G2*-1)/I2,0)</f>
        <v>0</v>
      </c>
      <c r="X2">
        <v>0</v>
      </c>
      <c r="Y2" s="1">
        <f t="shared" ref="Y2:Y44" si="2">X2*I2</f>
        <v>0</v>
      </c>
    </row>
    <row r="3" spans="1:27" x14ac:dyDescent="0.25">
      <c r="A3">
        <v>1</v>
      </c>
      <c r="C3" s="2">
        <v>44762</v>
      </c>
      <c r="D3" t="s">
        <v>23</v>
      </c>
      <c r="E3" t="s">
        <v>24</v>
      </c>
      <c r="F3" t="s">
        <v>25</v>
      </c>
      <c r="G3">
        <v>33000</v>
      </c>
      <c r="M3">
        <f t="shared" ref="M3:M44" si="3">H3+M2</f>
        <v>0</v>
      </c>
      <c r="N3" s="1">
        <f t="shared" ref="N3:N44" si="4">G3+N2</f>
        <v>33000</v>
      </c>
      <c r="O3" s="1">
        <f t="shared" si="0"/>
        <v>33000</v>
      </c>
      <c r="P3" s="1">
        <f t="shared" ref="P3:P44" si="5">P2+IF(D3="installment payment",G3,0)</f>
        <v>43944.33</v>
      </c>
      <c r="Q3" s="1">
        <v>33000</v>
      </c>
      <c r="R3" s="1">
        <f t="shared" ref="R3:R31" si="6">P3-Q3</f>
        <v>10944.330000000002</v>
      </c>
      <c r="S3" s="1">
        <f t="shared" ref="S3:S44" si="7">(O3)-Q3-(Q3*0.01)</f>
        <v>-330</v>
      </c>
      <c r="T3" s="3"/>
      <c r="U3" s="3"/>
      <c r="W3">
        <f t="shared" si="1"/>
        <v>0</v>
      </c>
      <c r="X3">
        <f t="shared" ref="X3:X44" si="8">X2+W3</f>
        <v>0</v>
      </c>
      <c r="Y3" s="1">
        <f t="shared" si="2"/>
        <v>0</v>
      </c>
      <c r="Z3" s="3"/>
      <c r="AA3" s="3"/>
    </row>
    <row r="4" spans="1:27" x14ac:dyDescent="0.25">
      <c r="A4">
        <v>2</v>
      </c>
      <c r="B4" t="s">
        <v>26</v>
      </c>
      <c r="C4" s="2">
        <v>44762</v>
      </c>
      <c r="D4" t="s">
        <v>27</v>
      </c>
      <c r="E4" t="s">
        <v>28</v>
      </c>
      <c r="F4" t="s">
        <v>25</v>
      </c>
      <c r="G4">
        <v>-1001</v>
      </c>
      <c r="H4">
        <v>4.1700000000000001E-2</v>
      </c>
      <c r="I4" s="4">
        <v>24004.796163069499</v>
      </c>
      <c r="J4" t="s">
        <v>29</v>
      </c>
      <c r="K4" t="s">
        <v>30</v>
      </c>
      <c r="L4" t="s">
        <v>31</v>
      </c>
      <c r="M4">
        <f t="shared" si="3"/>
        <v>4.1700000000000001E-2</v>
      </c>
      <c r="N4" s="1">
        <f t="shared" si="4"/>
        <v>31999</v>
      </c>
      <c r="O4" s="1">
        <f t="shared" si="0"/>
        <v>33000</v>
      </c>
      <c r="P4" s="1">
        <f t="shared" si="5"/>
        <v>43944.33</v>
      </c>
      <c r="Q4" s="1">
        <v>33000</v>
      </c>
      <c r="R4" s="1">
        <f t="shared" si="6"/>
        <v>10944.330000000002</v>
      </c>
      <c r="S4" s="1">
        <f t="shared" si="7"/>
        <v>-330</v>
      </c>
      <c r="T4" s="3"/>
      <c r="U4" s="3"/>
      <c r="W4">
        <f t="shared" si="1"/>
        <v>0</v>
      </c>
      <c r="X4">
        <f t="shared" si="8"/>
        <v>0</v>
      </c>
      <c r="Y4" s="1">
        <f t="shared" si="2"/>
        <v>0</v>
      </c>
      <c r="Z4" s="3"/>
      <c r="AA4" s="3"/>
    </row>
    <row r="5" spans="1:27" x14ac:dyDescent="0.25">
      <c r="A5">
        <v>3</v>
      </c>
      <c r="B5" t="s">
        <v>32</v>
      </c>
      <c r="C5" s="2">
        <v>44762</v>
      </c>
      <c r="D5" t="s">
        <v>27</v>
      </c>
      <c r="E5" t="s">
        <v>28</v>
      </c>
      <c r="F5" t="s">
        <v>33</v>
      </c>
      <c r="G5">
        <v>-1997</v>
      </c>
      <c r="H5">
        <v>8.3199999999999996E-2</v>
      </c>
      <c r="I5" s="4">
        <v>24002.4038461538</v>
      </c>
      <c r="J5" t="s">
        <v>29</v>
      </c>
      <c r="K5" t="s">
        <v>34</v>
      </c>
      <c r="L5" t="s">
        <v>35</v>
      </c>
      <c r="M5">
        <f t="shared" si="3"/>
        <v>0.1249</v>
      </c>
      <c r="N5" s="1">
        <f t="shared" si="4"/>
        <v>30002</v>
      </c>
      <c r="O5" s="1">
        <f t="shared" si="0"/>
        <v>32999.90024038461</v>
      </c>
      <c r="P5" s="1">
        <f t="shared" si="5"/>
        <v>43944.33</v>
      </c>
      <c r="Q5" s="1">
        <v>33000</v>
      </c>
      <c r="R5" s="1">
        <f t="shared" si="6"/>
        <v>10944.330000000002</v>
      </c>
      <c r="S5" s="1">
        <f t="shared" si="7"/>
        <v>-330.09975961539021</v>
      </c>
      <c r="T5" s="3"/>
      <c r="U5" s="3"/>
      <c r="W5">
        <f t="shared" si="1"/>
        <v>0</v>
      </c>
      <c r="X5">
        <f t="shared" si="8"/>
        <v>0</v>
      </c>
      <c r="Y5" s="1">
        <f t="shared" si="2"/>
        <v>0</v>
      </c>
      <c r="Z5" s="3"/>
      <c r="AA5" s="3"/>
    </row>
    <row r="6" spans="1:27" x14ac:dyDescent="0.25">
      <c r="A6">
        <v>4</v>
      </c>
      <c r="B6" t="s">
        <v>36</v>
      </c>
      <c r="C6" s="2">
        <v>44762</v>
      </c>
      <c r="D6" t="s">
        <v>27</v>
      </c>
      <c r="E6" t="s">
        <v>28</v>
      </c>
      <c r="F6" t="s">
        <v>33</v>
      </c>
      <c r="G6">
        <v>-2002</v>
      </c>
      <c r="H6">
        <v>8.3400000000000002E-2</v>
      </c>
      <c r="I6" s="4">
        <v>24004.796163069499</v>
      </c>
      <c r="J6" t="s">
        <v>29</v>
      </c>
      <c r="K6" t="s">
        <v>34</v>
      </c>
      <c r="L6" t="s">
        <v>35</v>
      </c>
      <c r="M6">
        <f t="shared" si="3"/>
        <v>0.20829999999999999</v>
      </c>
      <c r="N6" s="1">
        <f t="shared" si="4"/>
        <v>28000</v>
      </c>
      <c r="O6" s="1">
        <f t="shared" si="0"/>
        <v>33000.199040767373</v>
      </c>
      <c r="P6" s="1">
        <f t="shared" si="5"/>
        <v>43944.33</v>
      </c>
      <c r="Q6" s="1">
        <v>33000</v>
      </c>
      <c r="R6" s="1">
        <f t="shared" si="6"/>
        <v>10944.330000000002</v>
      </c>
      <c r="S6" s="1">
        <f t="shared" si="7"/>
        <v>-329.80095923262706</v>
      </c>
      <c r="T6" s="3"/>
      <c r="U6" s="3"/>
      <c r="W6">
        <f t="shared" si="1"/>
        <v>0</v>
      </c>
      <c r="X6">
        <f t="shared" si="8"/>
        <v>0</v>
      </c>
      <c r="Y6" s="1">
        <f t="shared" si="2"/>
        <v>0</v>
      </c>
      <c r="Z6" s="3"/>
      <c r="AA6" s="3"/>
    </row>
    <row r="7" spans="1:27" x14ac:dyDescent="0.25">
      <c r="A7">
        <v>5</v>
      </c>
      <c r="B7" t="s">
        <v>37</v>
      </c>
      <c r="C7" s="2">
        <v>44788</v>
      </c>
      <c r="D7" t="s">
        <v>27</v>
      </c>
      <c r="E7" t="s">
        <v>28</v>
      </c>
      <c r="F7" t="s">
        <v>25</v>
      </c>
      <c r="G7">
        <v>-1425</v>
      </c>
      <c r="H7">
        <v>0.06</v>
      </c>
      <c r="I7" s="4">
        <v>23750</v>
      </c>
      <c r="J7" t="s">
        <v>38</v>
      </c>
      <c r="K7" t="s">
        <v>39</v>
      </c>
      <c r="L7" t="s">
        <v>40</v>
      </c>
      <c r="M7">
        <f t="shared" si="3"/>
        <v>0.26829999999999998</v>
      </c>
      <c r="N7" s="1">
        <f t="shared" si="4"/>
        <v>26575</v>
      </c>
      <c r="O7" s="1">
        <f t="shared" si="0"/>
        <v>32947.125</v>
      </c>
      <c r="P7" s="1">
        <f t="shared" si="5"/>
        <v>43944.33</v>
      </c>
      <c r="Q7" s="1">
        <v>33000</v>
      </c>
      <c r="R7" s="1">
        <f t="shared" si="6"/>
        <v>10944.330000000002</v>
      </c>
      <c r="S7" s="1">
        <f t="shared" si="7"/>
        <v>-382.875</v>
      </c>
      <c r="T7" s="3"/>
      <c r="U7" s="3"/>
      <c r="W7">
        <f t="shared" si="1"/>
        <v>0</v>
      </c>
      <c r="X7">
        <f t="shared" si="8"/>
        <v>0</v>
      </c>
      <c r="Y7" s="1">
        <f t="shared" si="2"/>
        <v>0</v>
      </c>
      <c r="Z7" s="3"/>
      <c r="AA7" s="3"/>
    </row>
    <row r="8" spans="1:27" x14ac:dyDescent="0.25">
      <c r="A8">
        <v>6</v>
      </c>
      <c r="B8" t="s">
        <v>41</v>
      </c>
      <c r="C8" s="2">
        <v>44790</v>
      </c>
      <c r="D8" t="s">
        <v>27</v>
      </c>
      <c r="E8" t="s">
        <v>28</v>
      </c>
      <c r="F8" t="s">
        <v>33</v>
      </c>
      <c r="G8">
        <v>-1813</v>
      </c>
      <c r="H8">
        <v>7.4999999999999997E-2</v>
      </c>
      <c r="I8" s="4">
        <v>24173.333333333299</v>
      </c>
      <c r="J8" t="s">
        <v>42</v>
      </c>
      <c r="K8" t="s">
        <v>43</v>
      </c>
      <c r="L8" t="s">
        <v>44</v>
      </c>
      <c r="M8">
        <f t="shared" si="3"/>
        <v>0.34329999999999999</v>
      </c>
      <c r="N8" s="1">
        <f t="shared" si="4"/>
        <v>24762</v>
      </c>
      <c r="O8" s="1">
        <f t="shared" si="0"/>
        <v>33060.705333333324</v>
      </c>
      <c r="P8" s="1">
        <f t="shared" si="5"/>
        <v>43944.33</v>
      </c>
      <c r="Q8" s="1">
        <v>33000</v>
      </c>
      <c r="R8" s="1">
        <f t="shared" si="6"/>
        <v>10944.330000000002</v>
      </c>
      <c r="S8" s="1">
        <f t="shared" si="7"/>
        <v>-269.29466666667577</v>
      </c>
      <c r="T8" s="3"/>
      <c r="U8" s="3"/>
      <c r="W8">
        <f t="shared" si="1"/>
        <v>0</v>
      </c>
      <c r="X8">
        <f t="shared" si="8"/>
        <v>0</v>
      </c>
      <c r="Y8" s="1">
        <f t="shared" si="2"/>
        <v>0</v>
      </c>
      <c r="Z8" s="3"/>
      <c r="AA8" s="3"/>
    </row>
    <row r="9" spans="1:27" x14ac:dyDescent="0.25">
      <c r="A9">
        <v>7</v>
      </c>
      <c r="B9" t="s">
        <v>45</v>
      </c>
      <c r="C9" s="2">
        <v>44790</v>
      </c>
      <c r="D9" t="s">
        <v>27</v>
      </c>
      <c r="E9" t="s">
        <v>28</v>
      </c>
      <c r="F9" t="s">
        <v>33</v>
      </c>
      <c r="G9">
        <v>-1814</v>
      </c>
      <c r="H9">
        <v>7.4999999999999997E-2</v>
      </c>
      <c r="I9" s="4">
        <v>24186.666666666701</v>
      </c>
      <c r="J9" t="s">
        <v>46</v>
      </c>
      <c r="K9" t="s">
        <v>47</v>
      </c>
      <c r="L9" t="s">
        <v>48</v>
      </c>
      <c r="M9">
        <f t="shared" si="3"/>
        <v>0.41830000000000001</v>
      </c>
      <c r="N9" s="1">
        <f t="shared" si="4"/>
        <v>22948</v>
      </c>
      <c r="O9" s="1">
        <f t="shared" si="0"/>
        <v>33065.282666666681</v>
      </c>
      <c r="P9" s="1">
        <f t="shared" si="5"/>
        <v>43944.33</v>
      </c>
      <c r="Q9" s="1">
        <v>33000</v>
      </c>
      <c r="R9" s="1">
        <f t="shared" si="6"/>
        <v>10944.330000000002</v>
      </c>
      <c r="S9" s="1">
        <f t="shared" si="7"/>
        <v>-264.7173333333194</v>
      </c>
      <c r="T9" s="3"/>
      <c r="U9" s="3"/>
      <c r="W9">
        <f t="shared" si="1"/>
        <v>0</v>
      </c>
      <c r="X9">
        <f t="shared" si="8"/>
        <v>0</v>
      </c>
      <c r="Y9" s="1">
        <f t="shared" si="2"/>
        <v>0</v>
      </c>
      <c r="Z9" s="3"/>
      <c r="AA9" s="3"/>
    </row>
    <row r="10" spans="1:27" x14ac:dyDescent="0.25">
      <c r="A10">
        <v>8</v>
      </c>
      <c r="C10" s="2">
        <v>44793</v>
      </c>
      <c r="D10" t="s">
        <v>49</v>
      </c>
      <c r="E10" t="s">
        <v>50</v>
      </c>
      <c r="F10" t="s">
        <v>25</v>
      </c>
      <c r="G10">
        <v>-366.2</v>
      </c>
      <c r="I10" s="4">
        <v>22000</v>
      </c>
      <c r="M10">
        <f t="shared" si="3"/>
        <v>0.41830000000000001</v>
      </c>
      <c r="N10" s="1">
        <f t="shared" si="4"/>
        <v>22581.8</v>
      </c>
      <c r="O10" s="1">
        <f t="shared" si="0"/>
        <v>31784.400000000001</v>
      </c>
      <c r="P10" s="1">
        <f t="shared" si="5"/>
        <v>43578.130000000005</v>
      </c>
      <c r="Q10" s="1">
        <v>32798.53</v>
      </c>
      <c r="R10" s="1">
        <f t="shared" si="6"/>
        <v>10779.600000000006</v>
      </c>
      <c r="S10" s="1">
        <f t="shared" si="7"/>
        <v>-1342.1152999999974</v>
      </c>
      <c r="T10" s="3"/>
      <c r="U10" s="3"/>
      <c r="W10">
        <f t="shared" si="1"/>
        <v>1.6645454545454547E-2</v>
      </c>
      <c r="X10">
        <f t="shared" si="8"/>
        <v>1.6645454545454547E-2</v>
      </c>
      <c r="Y10" s="1">
        <f t="shared" si="2"/>
        <v>366.20000000000005</v>
      </c>
      <c r="Z10" s="3"/>
      <c r="AA10" s="3"/>
    </row>
    <row r="11" spans="1:27" x14ac:dyDescent="0.25">
      <c r="A11">
        <v>9</v>
      </c>
      <c r="B11" t="s">
        <v>51</v>
      </c>
      <c r="C11" s="2">
        <v>44810</v>
      </c>
      <c r="D11" t="s">
        <v>27</v>
      </c>
      <c r="E11" t="s">
        <v>28</v>
      </c>
      <c r="F11" t="s">
        <v>52</v>
      </c>
      <c r="G11">
        <v>-1001</v>
      </c>
      <c r="H11">
        <v>4.9500000000000002E-2</v>
      </c>
      <c r="I11" s="4">
        <v>20222.222222222201</v>
      </c>
      <c r="M11">
        <f t="shared" si="3"/>
        <v>0.46779999999999999</v>
      </c>
      <c r="N11" s="1">
        <f t="shared" si="4"/>
        <v>21580.799999999999</v>
      </c>
      <c r="O11" s="1">
        <f t="shared" si="0"/>
        <v>31040.755555555545</v>
      </c>
      <c r="P11" s="1">
        <f t="shared" si="5"/>
        <v>43578.130000000005</v>
      </c>
      <c r="Q11" s="1">
        <v>32798.53</v>
      </c>
      <c r="R11" s="1">
        <f t="shared" si="6"/>
        <v>10779.600000000006</v>
      </c>
      <c r="S11" s="1">
        <f t="shared" si="7"/>
        <v>-2085.7597444444541</v>
      </c>
      <c r="T11" s="3"/>
      <c r="U11" s="3"/>
      <c r="W11">
        <f t="shared" si="1"/>
        <v>0</v>
      </c>
      <c r="X11">
        <f t="shared" si="8"/>
        <v>1.6645454545454547E-2</v>
      </c>
      <c r="Y11" s="1">
        <f t="shared" si="2"/>
        <v>336.6080808080805</v>
      </c>
      <c r="Z11" s="3"/>
      <c r="AA11" s="3"/>
    </row>
    <row r="12" spans="1:27" x14ac:dyDescent="0.25">
      <c r="A12">
        <v>10</v>
      </c>
      <c r="B12" t="s">
        <v>53</v>
      </c>
      <c r="C12" s="2">
        <v>44810</v>
      </c>
      <c r="D12" t="s">
        <v>27</v>
      </c>
      <c r="E12" t="s">
        <v>28</v>
      </c>
      <c r="F12" t="s">
        <v>52</v>
      </c>
      <c r="G12">
        <v>-1945</v>
      </c>
      <c r="H12">
        <v>9.6000000000000002E-2</v>
      </c>
      <c r="I12" s="4">
        <v>20260.416666666701</v>
      </c>
      <c r="M12">
        <f t="shared" si="3"/>
        <v>0.56379999999999997</v>
      </c>
      <c r="N12" s="1">
        <f t="shared" si="4"/>
        <v>19635.8</v>
      </c>
      <c r="O12" s="1">
        <f t="shared" si="0"/>
        <v>31058.622916666682</v>
      </c>
      <c r="P12" s="1">
        <f t="shared" si="5"/>
        <v>43578.130000000005</v>
      </c>
      <c r="Q12" s="1">
        <v>32798.53</v>
      </c>
      <c r="R12" s="1">
        <f t="shared" si="6"/>
        <v>10779.600000000006</v>
      </c>
      <c r="S12" s="1">
        <f t="shared" si="7"/>
        <v>-2067.892383333317</v>
      </c>
      <c r="T12" s="3"/>
      <c r="U12" s="3"/>
      <c r="W12">
        <f t="shared" si="1"/>
        <v>0</v>
      </c>
      <c r="X12">
        <f t="shared" si="8"/>
        <v>1.6645454545454547E-2</v>
      </c>
      <c r="Y12" s="1">
        <f t="shared" si="2"/>
        <v>337.24384469697031</v>
      </c>
      <c r="Z12" s="3"/>
      <c r="AA12" s="3"/>
    </row>
    <row r="13" spans="1:27" x14ac:dyDescent="0.25">
      <c r="A13">
        <v>11</v>
      </c>
      <c r="B13" t="s">
        <v>54</v>
      </c>
      <c r="C13" s="2">
        <v>44810</v>
      </c>
      <c r="D13" t="s">
        <v>27</v>
      </c>
      <c r="E13" t="s">
        <v>28</v>
      </c>
      <c r="F13" t="s">
        <v>33</v>
      </c>
      <c r="G13">
        <v>-1001</v>
      </c>
      <c r="H13">
        <v>4.9500000000000002E-2</v>
      </c>
      <c r="I13" s="4">
        <v>20222.222222222201</v>
      </c>
      <c r="M13">
        <f t="shared" si="3"/>
        <v>0.61329999999999996</v>
      </c>
      <c r="N13" s="1">
        <f t="shared" si="4"/>
        <v>18634.8</v>
      </c>
      <c r="O13" s="1">
        <f t="shared" si="0"/>
        <v>31037.088888888873</v>
      </c>
      <c r="P13" s="1">
        <f t="shared" si="5"/>
        <v>43578.130000000005</v>
      </c>
      <c r="Q13" s="1">
        <v>32798.53</v>
      </c>
      <c r="R13" s="1">
        <f t="shared" si="6"/>
        <v>10779.600000000006</v>
      </c>
      <c r="S13" s="1">
        <f t="shared" si="7"/>
        <v>-2089.4264111111256</v>
      </c>
      <c r="T13" s="3"/>
      <c r="U13" s="3"/>
      <c r="W13">
        <f t="shared" si="1"/>
        <v>0</v>
      </c>
      <c r="X13">
        <f t="shared" si="8"/>
        <v>1.6645454545454547E-2</v>
      </c>
      <c r="Y13" s="1">
        <f t="shared" si="2"/>
        <v>336.6080808080805</v>
      </c>
      <c r="Z13" s="3"/>
      <c r="AA13" s="3"/>
    </row>
    <row r="14" spans="1:27" x14ac:dyDescent="0.25">
      <c r="A14">
        <v>12</v>
      </c>
      <c r="B14" t="s">
        <v>55</v>
      </c>
      <c r="C14" s="2">
        <v>44810</v>
      </c>
      <c r="D14" t="s">
        <v>27</v>
      </c>
      <c r="E14" t="s">
        <v>28</v>
      </c>
      <c r="F14" t="s">
        <v>25</v>
      </c>
      <c r="G14">
        <v>-1001</v>
      </c>
      <c r="H14">
        <v>4.9500000000000002E-2</v>
      </c>
      <c r="I14" s="4">
        <v>20222.222222222201</v>
      </c>
      <c r="M14">
        <f t="shared" si="3"/>
        <v>0.66279999999999994</v>
      </c>
      <c r="N14" s="1">
        <f t="shared" si="4"/>
        <v>17633.8</v>
      </c>
      <c r="O14" s="1">
        <f t="shared" si="0"/>
        <v>31037.088888888873</v>
      </c>
      <c r="P14" s="1">
        <f t="shared" si="5"/>
        <v>43578.130000000005</v>
      </c>
      <c r="Q14" s="1">
        <v>32798.53</v>
      </c>
      <c r="R14" s="1">
        <f t="shared" si="6"/>
        <v>10779.600000000006</v>
      </c>
      <c r="S14" s="1">
        <f t="shared" si="7"/>
        <v>-2089.4264111111256</v>
      </c>
      <c r="T14" s="3"/>
      <c r="U14" s="3"/>
      <c r="W14">
        <f t="shared" si="1"/>
        <v>0</v>
      </c>
      <c r="X14">
        <f t="shared" si="8"/>
        <v>1.6645454545454547E-2</v>
      </c>
      <c r="Y14" s="1">
        <f t="shared" si="2"/>
        <v>336.6080808080805</v>
      </c>
      <c r="Z14" s="3"/>
      <c r="AA14" s="3"/>
    </row>
    <row r="15" spans="1:27" x14ac:dyDescent="0.25">
      <c r="A15">
        <v>13</v>
      </c>
      <c r="C15" s="2">
        <v>44824</v>
      </c>
      <c r="D15" t="s">
        <v>49</v>
      </c>
      <c r="E15" t="s">
        <v>50</v>
      </c>
      <c r="F15" t="s">
        <v>25</v>
      </c>
      <c r="G15">
        <v>-366.2</v>
      </c>
      <c r="I15" s="4">
        <v>20000</v>
      </c>
      <c r="M15">
        <f t="shared" si="3"/>
        <v>0.66279999999999994</v>
      </c>
      <c r="N15" s="1">
        <f t="shared" si="4"/>
        <v>17267.599999999999</v>
      </c>
      <c r="O15" s="1">
        <f t="shared" si="0"/>
        <v>30523.599999999999</v>
      </c>
      <c r="P15" s="1">
        <f t="shared" si="5"/>
        <v>43211.930000000008</v>
      </c>
      <c r="Q15" s="1">
        <v>32596.05</v>
      </c>
      <c r="R15" s="1">
        <f t="shared" si="6"/>
        <v>10615.880000000008</v>
      </c>
      <c r="S15" s="1">
        <f t="shared" si="7"/>
        <v>-2398.4105000000009</v>
      </c>
      <c r="T15" s="3"/>
      <c r="U15" s="3"/>
      <c r="W15">
        <f t="shared" si="1"/>
        <v>1.831E-2</v>
      </c>
      <c r="X15">
        <f t="shared" si="8"/>
        <v>3.4955454545454546E-2</v>
      </c>
      <c r="Y15" s="1">
        <f t="shared" si="2"/>
        <v>699.10909090909092</v>
      </c>
      <c r="Z15" s="3"/>
      <c r="AA15" s="3"/>
    </row>
    <row r="16" spans="1:27" x14ac:dyDescent="0.25">
      <c r="A16">
        <v>14</v>
      </c>
      <c r="B16" t="s">
        <v>56</v>
      </c>
      <c r="C16" s="2">
        <v>44824</v>
      </c>
      <c r="D16" t="s">
        <v>27</v>
      </c>
      <c r="E16" t="s">
        <v>28</v>
      </c>
      <c r="F16" t="s">
        <v>33</v>
      </c>
      <c r="G16">
        <v>-2000</v>
      </c>
      <c r="H16">
        <v>0.1</v>
      </c>
      <c r="I16" s="4">
        <v>20000</v>
      </c>
      <c r="M16">
        <f t="shared" si="3"/>
        <v>0.76279999999999992</v>
      </c>
      <c r="N16" s="1">
        <f t="shared" si="4"/>
        <v>15267.599999999999</v>
      </c>
      <c r="O16" s="1">
        <f t="shared" si="0"/>
        <v>30523.599999999999</v>
      </c>
      <c r="P16" s="1">
        <f t="shared" si="5"/>
        <v>43211.930000000008</v>
      </c>
      <c r="Q16" s="1">
        <v>32596.05</v>
      </c>
      <c r="R16" s="1">
        <f t="shared" si="6"/>
        <v>10615.880000000008</v>
      </c>
      <c r="S16" s="1">
        <f t="shared" si="7"/>
        <v>-2398.4105000000009</v>
      </c>
      <c r="T16" s="3"/>
      <c r="U16" s="3"/>
      <c r="W16">
        <f t="shared" si="1"/>
        <v>0</v>
      </c>
      <c r="X16">
        <f t="shared" si="8"/>
        <v>3.4955454545454546E-2</v>
      </c>
      <c r="Y16" s="1">
        <f t="shared" si="2"/>
        <v>699.10909090909092</v>
      </c>
      <c r="Z16" s="3"/>
      <c r="AA16" s="3"/>
    </row>
    <row r="17" spans="1:27" x14ac:dyDescent="0.25">
      <c r="A17">
        <v>15</v>
      </c>
      <c r="B17" t="s">
        <v>57</v>
      </c>
      <c r="C17" s="2">
        <v>44824</v>
      </c>
      <c r="D17" t="s">
        <v>27</v>
      </c>
      <c r="E17" t="s">
        <v>28</v>
      </c>
      <c r="F17" t="s">
        <v>52</v>
      </c>
      <c r="G17">
        <v>-1500</v>
      </c>
      <c r="H17">
        <v>7.4999999999999997E-2</v>
      </c>
      <c r="I17" s="4">
        <v>20000</v>
      </c>
      <c r="M17">
        <f t="shared" si="3"/>
        <v>0.83779999999999988</v>
      </c>
      <c r="N17" s="1">
        <f t="shared" si="4"/>
        <v>13767.599999999999</v>
      </c>
      <c r="O17" s="1">
        <f t="shared" si="0"/>
        <v>30523.599999999995</v>
      </c>
      <c r="P17" s="1">
        <f t="shared" si="5"/>
        <v>43211.930000000008</v>
      </c>
      <c r="Q17" s="1">
        <v>32596.05</v>
      </c>
      <c r="R17" s="1">
        <f t="shared" si="6"/>
        <v>10615.880000000008</v>
      </c>
      <c r="S17" s="1">
        <f t="shared" si="7"/>
        <v>-2398.4105000000045</v>
      </c>
      <c r="T17" s="3"/>
      <c r="U17" s="3"/>
      <c r="W17">
        <f t="shared" si="1"/>
        <v>0</v>
      </c>
      <c r="X17">
        <f t="shared" si="8"/>
        <v>3.4955454545454546E-2</v>
      </c>
      <c r="Y17" s="1">
        <f t="shared" si="2"/>
        <v>699.10909090909092</v>
      </c>
      <c r="Z17" s="3"/>
      <c r="AA17" s="3"/>
    </row>
    <row r="18" spans="1:27" x14ac:dyDescent="0.25">
      <c r="A18">
        <v>16</v>
      </c>
      <c r="B18" t="s">
        <v>58</v>
      </c>
      <c r="C18" s="2">
        <v>44824</v>
      </c>
      <c r="D18" t="s">
        <v>27</v>
      </c>
      <c r="E18" t="s">
        <v>28</v>
      </c>
      <c r="F18" t="s">
        <v>25</v>
      </c>
      <c r="G18">
        <v>-1500</v>
      </c>
      <c r="H18">
        <v>7.4999999999999997E-2</v>
      </c>
      <c r="I18" s="4">
        <v>20000</v>
      </c>
      <c r="M18">
        <f t="shared" si="3"/>
        <v>0.91279999999999983</v>
      </c>
      <c r="N18" s="1">
        <f t="shared" si="4"/>
        <v>12267.599999999999</v>
      </c>
      <c r="O18" s="1">
        <f t="shared" si="0"/>
        <v>30523.599999999995</v>
      </c>
      <c r="P18" s="1">
        <f t="shared" si="5"/>
        <v>43211.930000000008</v>
      </c>
      <c r="Q18" s="1">
        <v>32596.05</v>
      </c>
      <c r="R18" s="1">
        <f t="shared" si="6"/>
        <v>10615.880000000008</v>
      </c>
      <c r="S18" s="1">
        <f t="shared" si="7"/>
        <v>-2398.4105000000045</v>
      </c>
      <c r="T18" s="3"/>
      <c r="U18" s="3"/>
      <c r="W18">
        <f t="shared" si="1"/>
        <v>0</v>
      </c>
      <c r="X18">
        <f t="shared" si="8"/>
        <v>3.4955454545454546E-2</v>
      </c>
      <c r="Y18" s="1">
        <f t="shared" si="2"/>
        <v>699.10909090909092</v>
      </c>
      <c r="Z18" s="3"/>
      <c r="AA18" s="3"/>
    </row>
    <row r="19" spans="1:27" x14ac:dyDescent="0.25">
      <c r="A19">
        <v>17</v>
      </c>
      <c r="C19" s="2">
        <v>44854</v>
      </c>
      <c r="D19" t="s">
        <v>49</v>
      </c>
      <c r="E19" t="s">
        <v>50</v>
      </c>
      <c r="F19" t="s">
        <v>25</v>
      </c>
      <c r="G19">
        <v>-366.2</v>
      </c>
      <c r="I19" s="4">
        <v>20000</v>
      </c>
      <c r="M19">
        <f t="shared" si="3"/>
        <v>0.91279999999999983</v>
      </c>
      <c r="N19" s="1">
        <f t="shared" si="4"/>
        <v>11901.399999999998</v>
      </c>
      <c r="O19" s="1">
        <f t="shared" si="0"/>
        <v>30157.399999999994</v>
      </c>
      <c r="P19" s="1">
        <f t="shared" si="5"/>
        <v>42845.73000000001</v>
      </c>
      <c r="Q19" s="1">
        <v>32392.560000000001</v>
      </c>
      <c r="R19" s="1">
        <f t="shared" si="6"/>
        <v>10453.170000000009</v>
      </c>
      <c r="S19" s="1">
        <f t="shared" si="7"/>
        <v>-2559.0856000000072</v>
      </c>
      <c r="T19" s="3"/>
      <c r="U19" s="3"/>
      <c r="W19">
        <f t="shared" si="1"/>
        <v>1.831E-2</v>
      </c>
      <c r="X19">
        <f t="shared" si="8"/>
        <v>5.3265454545454546E-2</v>
      </c>
      <c r="Y19" s="1">
        <f t="shared" si="2"/>
        <v>1065.3090909090909</v>
      </c>
      <c r="Z19" s="3"/>
      <c r="AA19" s="3"/>
    </row>
    <row r="20" spans="1:27" x14ac:dyDescent="0.25">
      <c r="A20">
        <v>18</v>
      </c>
      <c r="B20" t="s">
        <v>59</v>
      </c>
      <c r="C20" s="2">
        <v>44855</v>
      </c>
      <c r="D20" t="s">
        <v>27</v>
      </c>
      <c r="E20" t="s">
        <v>28</v>
      </c>
      <c r="F20" t="s">
        <v>52</v>
      </c>
      <c r="G20">
        <v>-1000</v>
      </c>
      <c r="H20">
        <v>0.05</v>
      </c>
      <c r="I20" s="4">
        <v>20000</v>
      </c>
      <c r="M20">
        <f t="shared" si="3"/>
        <v>0.96279999999999988</v>
      </c>
      <c r="N20" s="1">
        <f t="shared" si="4"/>
        <v>10901.399999999998</v>
      </c>
      <c r="O20" s="1">
        <f t="shared" si="0"/>
        <v>30157.399999999994</v>
      </c>
      <c r="P20" s="1">
        <f t="shared" si="5"/>
        <v>42845.73000000001</v>
      </c>
      <c r="Q20" s="1">
        <v>32392.560000000001</v>
      </c>
      <c r="R20" s="1">
        <f t="shared" si="6"/>
        <v>10453.170000000009</v>
      </c>
      <c r="S20" s="1">
        <f t="shared" si="7"/>
        <v>-2559.0856000000072</v>
      </c>
      <c r="T20" s="3"/>
      <c r="U20" s="3"/>
      <c r="W20">
        <f t="shared" si="1"/>
        <v>0</v>
      </c>
      <c r="X20">
        <f t="shared" si="8"/>
        <v>5.3265454545454546E-2</v>
      </c>
      <c r="Y20" s="1">
        <f t="shared" si="2"/>
        <v>1065.3090909090909</v>
      </c>
      <c r="Z20" s="3"/>
      <c r="AA20" s="3"/>
    </row>
    <row r="21" spans="1:27" x14ac:dyDescent="0.25">
      <c r="A21">
        <v>19</v>
      </c>
      <c r="B21" t="s">
        <v>60</v>
      </c>
      <c r="C21" s="2">
        <v>44855</v>
      </c>
      <c r="D21" t="s">
        <v>27</v>
      </c>
      <c r="E21" t="s">
        <v>28</v>
      </c>
      <c r="F21" t="s">
        <v>33</v>
      </c>
      <c r="G21">
        <v>-2000</v>
      </c>
      <c r="H21">
        <v>0.1</v>
      </c>
      <c r="I21" s="4">
        <v>20000</v>
      </c>
      <c r="M21">
        <f t="shared" si="3"/>
        <v>1.0628</v>
      </c>
      <c r="N21" s="1">
        <f t="shared" si="4"/>
        <v>8901.3999999999978</v>
      </c>
      <c r="O21" s="1">
        <f t="shared" si="0"/>
        <v>30157.399999999998</v>
      </c>
      <c r="P21" s="1">
        <f t="shared" si="5"/>
        <v>42845.73000000001</v>
      </c>
      <c r="Q21" s="1">
        <v>32392.560000000001</v>
      </c>
      <c r="R21" s="1">
        <f t="shared" si="6"/>
        <v>10453.170000000009</v>
      </c>
      <c r="S21" s="1">
        <f t="shared" si="7"/>
        <v>-2559.0856000000035</v>
      </c>
      <c r="T21" s="3"/>
      <c r="U21" s="3"/>
      <c r="W21">
        <f t="shared" si="1"/>
        <v>0</v>
      </c>
      <c r="X21">
        <f t="shared" si="8"/>
        <v>5.3265454545454546E-2</v>
      </c>
      <c r="Y21" s="1">
        <f t="shared" si="2"/>
        <v>1065.3090909090909</v>
      </c>
      <c r="Z21" s="3"/>
      <c r="AA21" s="3"/>
    </row>
    <row r="22" spans="1:27" x14ac:dyDescent="0.25">
      <c r="A22">
        <v>20</v>
      </c>
      <c r="B22" t="s">
        <v>61</v>
      </c>
      <c r="C22" s="2">
        <v>44855</v>
      </c>
      <c r="D22" t="s">
        <v>27</v>
      </c>
      <c r="E22" t="s">
        <v>28</v>
      </c>
      <c r="F22" t="s">
        <v>25</v>
      </c>
      <c r="G22">
        <v>-2000</v>
      </c>
      <c r="H22">
        <v>0.1</v>
      </c>
      <c r="I22" s="4">
        <v>20000</v>
      </c>
      <c r="M22">
        <f t="shared" si="3"/>
        <v>1.1628000000000001</v>
      </c>
      <c r="N22" s="1">
        <f t="shared" si="4"/>
        <v>6901.3999999999978</v>
      </c>
      <c r="O22" s="1">
        <f t="shared" si="0"/>
        <v>30157.399999999998</v>
      </c>
      <c r="P22" s="1">
        <f t="shared" si="5"/>
        <v>42845.73000000001</v>
      </c>
      <c r="Q22" s="1">
        <v>32392.560000000001</v>
      </c>
      <c r="R22" s="1">
        <f t="shared" si="6"/>
        <v>10453.170000000009</v>
      </c>
      <c r="S22" s="1">
        <f t="shared" si="7"/>
        <v>-2559.0856000000035</v>
      </c>
      <c r="T22" s="3"/>
      <c r="U22" s="3"/>
      <c r="W22">
        <f t="shared" si="1"/>
        <v>0</v>
      </c>
      <c r="X22">
        <f t="shared" si="8"/>
        <v>5.3265454545454546E-2</v>
      </c>
      <c r="Y22" s="1">
        <f t="shared" si="2"/>
        <v>1065.3090909090909</v>
      </c>
      <c r="Z22" s="3"/>
      <c r="AA22" s="3"/>
    </row>
    <row r="23" spans="1:27" x14ac:dyDescent="0.25">
      <c r="A23">
        <v>21</v>
      </c>
      <c r="C23" s="2">
        <v>44885</v>
      </c>
      <c r="D23" t="s">
        <v>49</v>
      </c>
      <c r="E23" t="s">
        <v>50</v>
      </c>
      <c r="F23" t="s">
        <v>25</v>
      </c>
      <c r="G23">
        <v>-366.2</v>
      </c>
      <c r="I23" s="4">
        <v>16393.442622950799</v>
      </c>
      <c r="M23">
        <f t="shared" si="3"/>
        <v>1.1628000000000001</v>
      </c>
      <c r="N23" s="1">
        <f t="shared" si="4"/>
        <v>6535.199999999998</v>
      </c>
      <c r="O23" s="1">
        <f t="shared" si="0"/>
        <v>25597.495081967187</v>
      </c>
      <c r="P23" s="1">
        <f t="shared" si="5"/>
        <v>42479.530000000013</v>
      </c>
      <c r="Q23" s="1">
        <v>32188.05</v>
      </c>
      <c r="R23" s="1">
        <f t="shared" si="6"/>
        <v>10291.480000000014</v>
      </c>
      <c r="S23" s="1">
        <f t="shared" si="7"/>
        <v>-6912.4354180328128</v>
      </c>
      <c r="T23" s="3"/>
      <c r="U23" s="3"/>
      <c r="W23">
        <f t="shared" si="1"/>
        <v>2.2338200000000027E-2</v>
      </c>
      <c r="X23">
        <f t="shared" si="8"/>
        <v>7.5603654545454577E-2</v>
      </c>
      <c r="Y23" s="1">
        <f t="shared" si="2"/>
        <v>1239.4041728763029</v>
      </c>
      <c r="Z23" s="3"/>
      <c r="AA23" s="3"/>
    </row>
    <row r="24" spans="1:27" x14ac:dyDescent="0.25">
      <c r="A24">
        <v>22</v>
      </c>
      <c r="B24" t="s">
        <v>62</v>
      </c>
      <c r="C24" s="2">
        <v>44885</v>
      </c>
      <c r="D24" t="s">
        <v>27</v>
      </c>
      <c r="E24" t="s">
        <v>28</v>
      </c>
      <c r="F24" t="s">
        <v>52</v>
      </c>
      <c r="G24">
        <v>-1000</v>
      </c>
      <c r="H24">
        <v>6.0999999999999999E-2</v>
      </c>
      <c r="I24" s="4">
        <v>16393.442622950799</v>
      </c>
      <c r="M24">
        <f t="shared" si="3"/>
        <v>1.2238</v>
      </c>
      <c r="N24" s="1">
        <f t="shared" si="4"/>
        <v>5535.199999999998</v>
      </c>
      <c r="O24" s="1">
        <f t="shared" si="0"/>
        <v>25597.495081967183</v>
      </c>
      <c r="P24" s="1">
        <f t="shared" si="5"/>
        <v>42479.530000000013</v>
      </c>
      <c r="Q24" s="1">
        <v>32188.05</v>
      </c>
      <c r="R24" s="1">
        <f t="shared" si="6"/>
        <v>10291.480000000014</v>
      </c>
      <c r="S24" s="1">
        <f t="shared" si="7"/>
        <v>-6912.4354180328164</v>
      </c>
      <c r="T24" s="3"/>
      <c r="U24" s="3"/>
      <c r="W24">
        <f t="shared" si="1"/>
        <v>0</v>
      </c>
      <c r="X24">
        <f t="shared" si="8"/>
        <v>7.5603654545454577E-2</v>
      </c>
      <c r="Y24" s="1">
        <f t="shared" si="2"/>
        <v>1239.4041728763029</v>
      </c>
      <c r="Z24" s="3"/>
      <c r="AA24" s="3"/>
    </row>
    <row r="25" spans="1:27" x14ac:dyDescent="0.25">
      <c r="A25">
        <v>23</v>
      </c>
      <c r="B25" t="s">
        <v>63</v>
      </c>
      <c r="C25" s="2">
        <v>44885</v>
      </c>
      <c r="D25" t="s">
        <v>27</v>
      </c>
      <c r="E25" t="s">
        <v>28</v>
      </c>
      <c r="F25" t="s">
        <v>25</v>
      </c>
      <c r="G25">
        <v>-2000</v>
      </c>
      <c r="H25">
        <v>0.1227</v>
      </c>
      <c r="I25" s="4">
        <v>16299.918500407501</v>
      </c>
      <c r="M25">
        <f t="shared" si="3"/>
        <v>1.3465</v>
      </c>
      <c r="N25" s="1">
        <f t="shared" si="4"/>
        <v>3535.199999999998</v>
      </c>
      <c r="O25" s="1">
        <f t="shared" si="0"/>
        <v>25483.040260798698</v>
      </c>
      <c r="P25" s="1">
        <f t="shared" si="5"/>
        <v>42479.530000000013</v>
      </c>
      <c r="Q25" s="1">
        <v>32188.05</v>
      </c>
      <c r="R25" s="1">
        <f t="shared" si="6"/>
        <v>10291.480000000014</v>
      </c>
      <c r="S25" s="1">
        <f t="shared" si="7"/>
        <v>-7026.8902392013015</v>
      </c>
      <c r="T25" s="3"/>
      <c r="U25" s="3"/>
      <c r="W25">
        <f t="shared" si="1"/>
        <v>0</v>
      </c>
      <c r="X25">
        <f t="shared" si="8"/>
        <v>7.5603654545454577E-2</v>
      </c>
      <c r="Y25" s="1">
        <f t="shared" si="2"/>
        <v>1232.3334074238726</v>
      </c>
      <c r="Z25" s="3"/>
      <c r="AA25" s="3"/>
    </row>
    <row r="26" spans="1:27" x14ac:dyDescent="0.25">
      <c r="A26">
        <v>24</v>
      </c>
      <c r="B26" t="s">
        <v>64</v>
      </c>
      <c r="C26" s="2">
        <v>44885</v>
      </c>
      <c r="D26" t="s">
        <v>27</v>
      </c>
      <c r="E26" t="s">
        <v>28</v>
      </c>
      <c r="F26" t="s">
        <v>33</v>
      </c>
      <c r="G26">
        <v>-2000</v>
      </c>
      <c r="H26">
        <v>0.1227</v>
      </c>
      <c r="I26">
        <v>16300</v>
      </c>
      <c r="M26">
        <f t="shared" si="3"/>
        <v>1.4692000000000001</v>
      </c>
      <c r="N26" s="1">
        <f t="shared" si="4"/>
        <v>1535.199999999998</v>
      </c>
      <c r="O26" s="1">
        <f t="shared" si="0"/>
        <v>25483.16</v>
      </c>
      <c r="P26" s="1">
        <f t="shared" si="5"/>
        <v>42479.530000000013</v>
      </c>
      <c r="Q26" s="1">
        <v>32188.05</v>
      </c>
      <c r="R26" s="1">
        <f t="shared" si="6"/>
        <v>10291.480000000014</v>
      </c>
      <c r="S26" s="1">
        <f t="shared" si="7"/>
        <v>-7026.7704999999996</v>
      </c>
      <c r="T26" s="3"/>
      <c r="U26" s="3"/>
      <c r="W26">
        <f t="shared" si="1"/>
        <v>0</v>
      </c>
      <c r="X26">
        <f t="shared" si="8"/>
        <v>7.5603654545454577E-2</v>
      </c>
      <c r="Y26" s="1">
        <f t="shared" si="2"/>
        <v>1232.3395690909097</v>
      </c>
      <c r="Z26" s="3"/>
      <c r="AA26" s="3"/>
    </row>
    <row r="27" spans="1:27" x14ac:dyDescent="0.25">
      <c r="A27">
        <v>25</v>
      </c>
      <c r="C27" s="2">
        <v>44915</v>
      </c>
      <c r="D27" t="s">
        <v>49</v>
      </c>
      <c r="E27" t="s">
        <v>50</v>
      </c>
      <c r="F27" t="s">
        <v>25</v>
      </c>
      <c r="G27">
        <v>-366.2</v>
      </c>
      <c r="I27">
        <v>17000</v>
      </c>
      <c r="M27">
        <f t="shared" si="3"/>
        <v>1.4692000000000001</v>
      </c>
      <c r="N27" s="1">
        <f t="shared" si="4"/>
        <v>1168.999999999998</v>
      </c>
      <c r="O27" s="1">
        <f t="shared" si="0"/>
        <v>26145.399999999998</v>
      </c>
      <c r="P27" s="1">
        <f t="shared" si="5"/>
        <v>42113.330000000016</v>
      </c>
      <c r="Q27" s="1">
        <v>31982.52</v>
      </c>
      <c r="R27" s="1">
        <f t="shared" si="6"/>
        <v>10130.810000000016</v>
      </c>
      <c r="S27" s="1">
        <f t="shared" si="7"/>
        <v>-6156.9452000000028</v>
      </c>
      <c r="T27" s="3"/>
      <c r="U27" s="3"/>
      <c r="W27">
        <f t="shared" si="1"/>
        <v>2.1541176470588234E-2</v>
      </c>
      <c r="X27">
        <f t="shared" si="8"/>
        <v>9.7144831016042807E-2</v>
      </c>
      <c r="Y27" s="1">
        <f t="shared" si="2"/>
        <v>1651.4621272727277</v>
      </c>
      <c r="Z27" s="3"/>
      <c r="AA27" s="3"/>
    </row>
    <row r="28" spans="1:27" x14ac:dyDescent="0.25">
      <c r="A28">
        <v>26</v>
      </c>
      <c r="C28" s="2">
        <v>44946</v>
      </c>
      <c r="D28" t="s">
        <v>49</v>
      </c>
      <c r="E28" t="s">
        <v>50</v>
      </c>
      <c r="F28" t="s">
        <v>25</v>
      </c>
      <c r="G28">
        <v>-366.2</v>
      </c>
      <c r="I28">
        <v>19000</v>
      </c>
      <c r="M28">
        <f t="shared" si="3"/>
        <v>1.4692000000000001</v>
      </c>
      <c r="N28" s="1">
        <f t="shared" si="4"/>
        <v>802.79999999999791</v>
      </c>
      <c r="O28" s="1">
        <f t="shared" si="0"/>
        <v>28717.600000000002</v>
      </c>
      <c r="P28" s="1">
        <f t="shared" si="5"/>
        <v>41747.130000000019</v>
      </c>
      <c r="Q28" s="1">
        <v>31775.97</v>
      </c>
      <c r="R28" s="1">
        <f t="shared" si="6"/>
        <v>9971.160000000018</v>
      </c>
      <c r="S28" s="1">
        <f t="shared" si="7"/>
        <v>-3376.129699999999</v>
      </c>
      <c r="T28" s="3"/>
      <c r="U28" s="3"/>
      <c r="W28">
        <f t="shared" si="1"/>
        <v>1.9273684210526314E-2</v>
      </c>
      <c r="X28">
        <f t="shared" si="8"/>
        <v>0.11641851522656912</v>
      </c>
      <c r="Y28" s="1">
        <f t="shared" si="2"/>
        <v>2211.9517893048132</v>
      </c>
      <c r="Z28" s="3"/>
      <c r="AA28" s="3"/>
    </row>
    <row r="29" spans="1:27" x14ac:dyDescent="0.25">
      <c r="A29">
        <v>27</v>
      </c>
      <c r="C29" s="2">
        <v>44977</v>
      </c>
      <c r="D29" t="s">
        <v>49</v>
      </c>
      <c r="E29" t="s">
        <v>50</v>
      </c>
      <c r="F29" t="s">
        <v>25</v>
      </c>
      <c r="G29">
        <v>-366.2</v>
      </c>
      <c r="I29">
        <v>23122</v>
      </c>
      <c r="M29">
        <f t="shared" si="3"/>
        <v>1.4692000000000001</v>
      </c>
      <c r="N29" s="1">
        <f t="shared" si="4"/>
        <v>436.59999999999792</v>
      </c>
      <c r="O29" s="1">
        <f t="shared" si="0"/>
        <v>34407.4424</v>
      </c>
      <c r="P29" s="1">
        <f t="shared" si="5"/>
        <v>41380.930000000022</v>
      </c>
      <c r="Q29" s="1">
        <v>31568.39</v>
      </c>
      <c r="R29" s="1">
        <f t="shared" si="6"/>
        <v>9812.5400000000227</v>
      </c>
      <c r="S29" s="1">
        <f t="shared" si="7"/>
        <v>2523.3685000000005</v>
      </c>
      <c r="T29" s="3"/>
      <c r="U29" s="3"/>
      <c r="W29">
        <f t="shared" si="1"/>
        <v>1.5837730300147044E-2</v>
      </c>
      <c r="X29">
        <f t="shared" si="8"/>
        <v>0.13225624552671617</v>
      </c>
      <c r="Y29" s="1">
        <f t="shared" si="2"/>
        <v>3058.0289090687311</v>
      </c>
      <c r="Z29" s="3"/>
      <c r="AA29" s="3"/>
    </row>
    <row r="30" spans="1:27" x14ac:dyDescent="0.25">
      <c r="A30">
        <v>28</v>
      </c>
      <c r="C30" s="2">
        <v>45005</v>
      </c>
      <c r="D30" t="s">
        <v>49</v>
      </c>
      <c r="E30" t="s">
        <v>50</v>
      </c>
      <c r="F30" t="s">
        <v>25</v>
      </c>
      <c r="G30">
        <v>-366.2</v>
      </c>
      <c r="I30">
        <v>26317</v>
      </c>
      <c r="M30">
        <f t="shared" si="3"/>
        <v>1.4692000000000001</v>
      </c>
      <c r="N30" s="1">
        <f t="shared" si="4"/>
        <v>70.399999999997931</v>
      </c>
      <c r="O30" s="1">
        <f t="shared" si="0"/>
        <v>38735.3364</v>
      </c>
      <c r="P30" s="1">
        <f t="shared" si="5"/>
        <v>41014.730000000025</v>
      </c>
      <c r="Q30" s="1">
        <v>31359.77</v>
      </c>
      <c r="R30" s="1">
        <f t="shared" si="6"/>
        <v>9654.9600000000246</v>
      </c>
      <c r="S30" s="1">
        <f t="shared" si="7"/>
        <v>7061.9686999999994</v>
      </c>
      <c r="T30" s="3"/>
      <c r="U30" s="3"/>
      <c r="W30">
        <f t="shared" si="1"/>
        <v>1.3914959911844054E-2</v>
      </c>
      <c r="X30">
        <f t="shared" si="8"/>
        <v>0.14617120543856021</v>
      </c>
      <c r="Y30" s="1">
        <f t="shared" si="2"/>
        <v>3846.7876135265892</v>
      </c>
      <c r="Z30" s="3"/>
      <c r="AA30" s="3"/>
    </row>
    <row r="31" spans="1:27" x14ac:dyDescent="0.25">
      <c r="A31">
        <v>29</v>
      </c>
      <c r="C31" s="2">
        <v>44995</v>
      </c>
      <c r="D31" t="s">
        <v>65</v>
      </c>
      <c r="E31" t="s">
        <v>66</v>
      </c>
      <c r="F31" t="s">
        <v>25</v>
      </c>
      <c r="G31">
        <v>700</v>
      </c>
      <c r="H31">
        <v>-2.5641029999999999E-2</v>
      </c>
      <c r="I31">
        <v>27300</v>
      </c>
      <c r="M31">
        <f t="shared" si="3"/>
        <v>1.44355897</v>
      </c>
      <c r="N31" s="1">
        <f t="shared" si="4"/>
        <v>770.39999999999793</v>
      </c>
      <c r="O31" s="1">
        <f t="shared" si="0"/>
        <v>40179.559881000001</v>
      </c>
      <c r="P31" s="1">
        <f t="shared" si="5"/>
        <v>41014.730000000025</v>
      </c>
      <c r="Q31" s="1">
        <v>31359.77</v>
      </c>
      <c r="R31" s="1">
        <f t="shared" si="6"/>
        <v>9654.9600000000246</v>
      </c>
      <c r="S31" s="1">
        <f t="shared" si="7"/>
        <v>8506.1921810000003</v>
      </c>
      <c r="T31" s="3"/>
      <c r="U31" s="3"/>
      <c r="W31">
        <f t="shared" si="1"/>
        <v>0</v>
      </c>
      <c r="X31">
        <f t="shared" si="8"/>
        <v>0.14617120543856021</v>
      </c>
      <c r="Y31" s="1">
        <f t="shared" si="2"/>
        <v>3990.4739084726939</v>
      </c>
      <c r="Z31" s="3"/>
      <c r="AA31" s="3"/>
    </row>
    <row r="32" spans="1:27" x14ac:dyDescent="0.25">
      <c r="A32">
        <v>30</v>
      </c>
      <c r="C32" s="2">
        <v>45036</v>
      </c>
      <c r="D32" t="s">
        <v>49</v>
      </c>
      <c r="E32" t="s">
        <v>50</v>
      </c>
      <c r="F32" t="s">
        <v>25</v>
      </c>
      <c r="G32">
        <v>-366.2</v>
      </c>
      <c r="I32">
        <v>25300</v>
      </c>
      <c r="M32">
        <f t="shared" si="3"/>
        <v>1.44355897</v>
      </c>
      <c r="N32" s="1">
        <f t="shared" si="4"/>
        <v>404.19999999999794</v>
      </c>
      <c r="O32" s="1">
        <f t="shared" si="0"/>
        <v>36926.241941</v>
      </c>
      <c r="P32" s="1">
        <f t="shared" si="5"/>
        <v>40648.530000000028</v>
      </c>
      <c r="Q32" s="1">
        <v>31150.11</v>
      </c>
      <c r="R32" s="1">
        <f>P32-Q33</f>
        <v>9709.1300000000265</v>
      </c>
      <c r="S32" s="1">
        <f t="shared" si="7"/>
        <v>5464.6308409999992</v>
      </c>
      <c r="T32" s="3"/>
      <c r="U32" s="3"/>
      <c r="W32">
        <f t="shared" si="1"/>
        <v>1.4474308300395257E-2</v>
      </c>
      <c r="X32">
        <f t="shared" si="8"/>
        <v>0.16064551373895547</v>
      </c>
      <c r="Y32" s="1">
        <f t="shared" si="2"/>
        <v>4064.3314975955732</v>
      </c>
      <c r="Z32" s="3"/>
      <c r="AA32" s="3"/>
    </row>
    <row r="33" spans="1:27" x14ac:dyDescent="0.25">
      <c r="A33">
        <v>31</v>
      </c>
      <c r="C33" s="2">
        <v>45066</v>
      </c>
      <c r="D33" t="s">
        <v>49</v>
      </c>
      <c r="E33" t="s">
        <v>50</v>
      </c>
      <c r="F33" t="s">
        <v>25</v>
      </c>
      <c r="G33">
        <v>-366.2</v>
      </c>
      <c r="I33">
        <v>24900</v>
      </c>
      <c r="M33">
        <f t="shared" si="3"/>
        <v>1.44355897</v>
      </c>
      <c r="N33" s="1">
        <f t="shared" si="4"/>
        <v>37.999999999997954</v>
      </c>
      <c r="O33" s="1">
        <f t="shared" si="0"/>
        <v>35982.618352999998</v>
      </c>
      <c r="P33" s="1">
        <f t="shared" si="5"/>
        <v>40282.330000000031</v>
      </c>
      <c r="Q33" s="1">
        <v>30939.4</v>
      </c>
      <c r="R33" s="1">
        <f>P33-Q35</f>
        <v>9554.6900000000314</v>
      </c>
      <c r="S33" s="1">
        <f t="shared" si="7"/>
        <v>4733.8243529999963</v>
      </c>
      <c r="T33" s="3"/>
      <c r="U33" s="3"/>
      <c r="W33">
        <f t="shared" si="1"/>
        <v>1.4706827309236947E-2</v>
      </c>
      <c r="X33">
        <f t="shared" si="8"/>
        <v>0.17535234104819242</v>
      </c>
      <c r="Y33" s="1">
        <f t="shared" si="2"/>
        <v>4366.2732920999915</v>
      </c>
      <c r="Z33" s="3"/>
      <c r="AA33" s="3"/>
    </row>
    <row r="34" spans="1:27" x14ac:dyDescent="0.25">
      <c r="A34">
        <v>32</v>
      </c>
      <c r="C34" s="2">
        <v>45097</v>
      </c>
      <c r="D34" t="s">
        <v>65</v>
      </c>
      <c r="E34" t="s">
        <v>66</v>
      </c>
      <c r="F34" t="s">
        <v>25</v>
      </c>
      <c r="G34">
        <v>700</v>
      </c>
      <c r="H34">
        <v>-2.5641029999999999E-2</v>
      </c>
      <c r="I34">
        <v>27300</v>
      </c>
      <c r="M34">
        <f t="shared" si="3"/>
        <v>1.4179179399999999</v>
      </c>
      <c r="N34" s="1">
        <f t="shared" si="4"/>
        <v>737.99999999999795</v>
      </c>
      <c r="O34" s="1">
        <f t="shared" si="0"/>
        <v>39447.159761999996</v>
      </c>
      <c r="P34" s="1">
        <f t="shared" si="5"/>
        <v>40282.330000000031</v>
      </c>
      <c r="Q34" s="1">
        <v>30939.4</v>
      </c>
      <c r="R34" s="1">
        <f>P34-Q36</f>
        <v>9767.5100000000311</v>
      </c>
      <c r="S34" s="1">
        <f t="shared" si="7"/>
        <v>8198.365761999994</v>
      </c>
      <c r="T34" s="3"/>
      <c r="U34" s="3"/>
      <c r="W34">
        <f t="shared" si="1"/>
        <v>0</v>
      </c>
      <c r="X34">
        <f t="shared" si="8"/>
        <v>0.17535234104819242</v>
      </c>
      <c r="Y34" s="1">
        <f t="shared" si="2"/>
        <v>4787.1189106156526</v>
      </c>
      <c r="Z34" s="3"/>
      <c r="AA34" s="3"/>
    </row>
    <row r="35" spans="1:27" x14ac:dyDescent="0.25">
      <c r="A35">
        <v>33</v>
      </c>
      <c r="C35" s="2">
        <v>45097</v>
      </c>
      <c r="D35" t="s">
        <v>49</v>
      </c>
      <c r="E35" t="s">
        <v>50</v>
      </c>
      <c r="F35" t="s">
        <v>25</v>
      </c>
      <c r="G35">
        <v>-366.2</v>
      </c>
      <c r="I35">
        <v>27300</v>
      </c>
      <c r="M35">
        <f t="shared" si="3"/>
        <v>1.4179179399999999</v>
      </c>
      <c r="N35" s="1">
        <f t="shared" si="4"/>
        <v>371.79999999999797</v>
      </c>
      <c r="O35" s="1">
        <f t="shared" si="0"/>
        <v>39080.959761999991</v>
      </c>
      <c r="P35" s="1">
        <f t="shared" si="5"/>
        <v>39916.130000000034</v>
      </c>
      <c r="Q35" s="1">
        <v>30727.64</v>
      </c>
      <c r="R35" s="1">
        <f>P35-Q36</f>
        <v>9401.3100000000341</v>
      </c>
      <c r="S35" s="1">
        <f t="shared" si="7"/>
        <v>8046.0433619999922</v>
      </c>
      <c r="T35" s="3"/>
      <c r="U35" s="3"/>
      <c r="W35">
        <f t="shared" si="1"/>
        <v>1.3413919413919414E-2</v>
      </c>
      <c r="X35">
        <f t="shared" si="8"/>
        <v>0.18876626046211184</v>
      </c>
      <c r="Y35" s="1">
        <f t="shared" si="2"/>
        <v>5153.3189106156533</v>
      </c>
      <c r="Z35" s="3"/>
      <c r="AA35" s="3"/>
    </row>
    <row r="36" spans="1:27" x14ac:dyDescent="0.25">
      <c r="A36">
        <v>34</v>
      </c>
      <c r="C36" s="2">
        <v>45127</v>
      </c>
      <c r="D36" t="s">
        <v>49</v>
      </c>
      <c r="E36" t="s">
        <v>50</v>
      </c>
      <c r="F36" t="s">
        <v>25</v>
      </c>
      <c r="G36">
        <v>-366.2</v>
      </c>
      <c r="I36">
        <v>26800</v>
      </c>
      <c r="M36">
        <f t="shared" si="3"/>
        <v>1.4179179399999999</v>
      </c>
      <c r="N36" s="1">
        <f t="shared" si="4"/>
        <v>5.5999999999979764</v>
      </c>
      <c r="O36" s="1">
        <f t="shared" si="0"/>
        <v>38005.800791999995</v>
      </c>
      <c r="P36" s="1">
        <f t="shared" si="5"/>
        <v>39549.930000000037</v>
      </c>
      <c r="Q36" s="1">
        <v>30514.82</v>
      </c>
      <c r="R36" s="1">
        <f>P36-Q36</f>
        <v>9035.110000000037</v>
      </c>
      <c r="S36" s="1">
        <f t="shared" si="7"/>
        <v>7185.8325919999952</v>
      </c>
      <c r="T36" s="3"/>
      <c r="U36" s="3"/>
      <c r="W36">
        <f t="shared" si="1"/>
        <v>1.3664179104477611E-2</v>
      </c>
      <c r="X36">
        <f t="shared" si="8"/>
        <v>0.20243043956658946</v>
      </c>
      <c r="Y36" s="1">
        <f t="shared" si="2"/>
        <v>5425.1357803845976</v>
      </c>
      <c r="Z36" s="3"/>
      <c r="AA36" s="3"/>
    </row>
    <row r="37" spans="1:27" x14ac:dyDescent="0.25">
      <c r="A37">
        <v>35</v>
      </c>
      <c r="C37" s="2">
        <v>45158</v>
      </c>
      <c r="D37" t="s">
        <v>65</v>
      </c>
      <c r="E37" t="s">
        <v>66</v>
      </c>
      <c r="F37" t="s">
        <v>25</v>
      </c>
      <c r="G37">
        <v>750</v>
      </c>
      <c r="H37">
        <v>-3.125E-2</v>
      </c>
      <c r="I37">
        <v>24000</v>
      </c>
      <c r="M37">
        <f t="shared" si="3"/>
        <v>1.3866679399999999</v>
      </c>
      <c r="N37" s="1">
        <f t="shared" si="4"/>
        <v>755.59999999999798</v>
      </c>
      <c r="O37" s="1">
        <f t="shared" si="0"/>
        <v>34035.630559999998</v>
      </c>
      <c r="P37" s="1">
        <f t="shared" si="5"/>
        <v>39549.930000000037</v>
      </c>
      <c r="Q37" s="1">
        <v>30514.82</v>
      </c>
      <c r="R37" s="1">
        <f>P37-Q37</f>
        <v>9035.110000000037</v>
      </c>
      <c r="S37" s="1">
        <f t="shared" si="7"/>
        <v>3215.662359999998</v>
      </c>
      <c r="T37" s="3"/>
      <c r="U37" s="3"/>
      <c r="W37">
        <f t="shared" si="1"/>
        <v>0</v>
      </c>
      <c r="X37">
        <f t="shared" si="8"/>
        <v>0.20243043956658946</v>
      </c>
      <c r="Y37" s="1">
        <f t="shared" si="2"/>
        <v>4858.3305495981467</v>
      </c>
      <c r="Z37" s="3"/>
      <c r="AA37" s="3"/>
    </row>
    <row r="38" spans="1:27" x14ac:dyDescent="0.25">
      <c r="A38">
        <v>36</v>
      </c>
      <c r="C38" s="2">
        <v>45158</v>
      </c>
      <c r="D38" t="s">
        <v>49</v>
      </c>
      <c r="E38" t="s">
        <v>50</v>
      </c>
      <c r="F38" t="s">
        <v>25</v>
      </c>
      <c r="G38">
        <v>-366.2</v>
      </c>
      <c r="I38">
        <v>24000</v>
      </c>
      <c r="M38">
        <f t="shared" si="3"/>
        <v>1.3866679399999999</v>
      </c>
      <c r="N38" s="1">
        <f t="shared" si="4"/>
        <v>389.39999999999799</v>
      </c>
      <c r="O38" s="1">
        <f t="shared" si="0"/>
        <v>33669.430560000001</v>
      </c>
      <c r="P38" s="1">
        <f t="shared" si="5"/>
        <v>39183.73000000004</v>
      </c>
      <c r="Q38" s="1">
        <v>30300.94</v>
      </c>
      <c r="R38" s="1">
        <f>P38-Q36</f>
        <v>8668.9100000000399</v>
      </c>
      <c r="S38" s="1">
        <f t="shared" si="7"/>
        <v>3065.4811600000021</v>
      </c>
      <c r="T38" s="3"/>
      <c r="U38" s="3"/>
      <c r="W38">
        <f t="shared" si="1"/>
        <v>1.5258333333333332E-2</v>
      </c>
      <c r="X38">
        <f t="shared" si="8"/>
        <v>0.21768877289992278</v>
      </c>
      <c r="Y38" s="1">
        <f t="shared" si="2"/>
        <v>5224.5305495981465</v>
      </c>
      <c r="Z38" s="3"/>
      <c r="AA38" s="3"/>
    </row>
    <row r="39" spans="1:27" x14ac:dyDescent="0.25">
      <c r="A39">
        <v>37</v>
      </c>
      <c r="C39" s="2">
        <v>45189</v>
      </c>
      <c r="D39" t="s">
        <v>49</v>
      </c>
      <c r="E39" t="s">
        <v>50</v>
      </c>
      <c r="F39" t="s">
        <v>25</v>
      </c>
      <c r="G39">
        <v>-366.2</v>
      </c>
      <c r="I39">
        <v>24500</v>
      </c>
      <c r="M39">
        <f t="shared" si="3"/>
        <v>1.3866679399999999</v>
      </c>
      <c r="N39" s="1">
        <f t="shared" si="4"/>
        <v>23.199999999997999</v>
      </c>
      <c r="O39" s="1">
        <f t="shared" si="0"/>
        <v>33996.564529999996</v>
      </c>
      <c r="P39" s="1">
        <f t="shared" si="5"/>
        <v>38817.530000000042</v>
      </c>
      <c r="Q39" s="1">
        <v>30085.99</v>
      </c>
      <c r="R39" s="1">
        <f t="shared" ref="R39:R44" si="9">P39-Q39</f>
        <v>8731.5400000000409</v>
      </c>
      <c r="S39" s="1">
        <f t="shared" si="7"/>
        <v>3609.7146299999945</v>
      </c>
      <c r="T39" s="3"/>
      <c r="U39" s="3"/>
      <c r="W39">
        <f t="shared" si="1"/>
        <v>1.4946938775510203E-2</v>
      </c>
      <c r="X39">
        <f t="shared" si="8"/>
        <v>0.23263571167543298</v>
      </c>
      <c r="Y39" s="1">
        <f t="shared" si="2"/>
        <v>5699.5749360481077</v>
      </c>
      <c r="Z39" s="3"/>
      <c r="AA39" s="3"/>
    </row>
    <row r="40" spans="1:27" x14ac:dyDescent="0.25">
      <c r="A40">
        <v>38</v>
      </c>
      <c r="C40" s="2">
        <v>45219</v>
      </c>
      <c r="D40" t="s">
        <v>65</v>
      </c>
      <c r="E40" t="s">
        <v>66</v>
      </c>
      <c r="F40" t="s">
        <v>25</v>
      </c>
      <c r="G40">
        <v>750</v>
      </c>
      <c r="H40">
        <v>-2.75E-2</v>
      </c>
      <c r="I40" s="4">
        <v>27272.727272727301</v>
      </c>
      <c r="M40">
        <f t="shared" si="3"/>
        <v>1.3591679399999999</v>
      </c>
      <c r="N40" s="1">
        <f t="shared" si="4"/>
        <v>773.199999999998</v>
      </c>
      <c r="O40" s="1">
        <f t="shared" si="0"/>
        <v>37841.41654545458</v>
      </c>
      <c r="P40" s="1">
        <f t="shared" si="5"/>
        <v>38817.530000000042</v>
      </c>
      <c r="Q40" s="1">
        <v>30085.99</v>
      </c>
      <c r="R40" s="1">
        <f t="shared" si="9"/>
        <v>8731.5400000000409</v>
      </c>
      <c r="S40" s="1">
        <f t="shared" si="7"/>
        <v>7454.5666454545781</v>
      </c>
      <c r="T40" s="3"/>
      <c r="U40" s="3"/>
      <c r="W40">
        <f t="shared" si="1"/>
        <v>0</v>
      </c>
      <c r="X40">
        <f t="shared" si="8"/>
        <v>0.23263571167543298</v>
      </c>
      <c r="Y40" s="1">
        <f t="shared" si="2"/>
        <v>6344.610318420906</v>
      </c>
      <c r="Z40" s="3"/>
      <c r="AA40" s="3"/>
    </row>
    <row r="41" spans="1:27" x14ac:dyDescent="0.25">
      <c r="A41">
        <v>39</v>
      </c>
      <c r="C41" s="2">
        <v>45219</v>
      </c>
      <c r="D41" t="s">
        <v>49</v>
      </c>
      <c r="E41" t="s">
        <v>50</v>
      </c>
      <c r="F41" t="s">
        <v>25</v>
      </c>
      <c r="G41">
        <v>-366.2</v>
      </c>
      <c r="I41" s="4">
        <v>27272.727272727301</v>
      </c>
      <c r="M41">
        <f t="shared" si="3"/>
        <v>1.3591679399999999</v>
      </c>
      <c r="N41" s="1">
        <f t="shared" si="4"/>
        <v>406.99999999999801</v>
      </c>
      <c r="O41" s="1">
        <f t="shared" si="0"/>
        <v>37475.216545454583</v>
      </c>
      <c r="P41" s="1">
        <f t="shared" si="5"/>
        <v>38451.330000000045</v>
      </c>
      <c r="Q41" s="1">
        <v>29869.97</v>
      </c>
      <c r="R41" s="1">
        <f t="shared" si="9"/>
        <v>8581.3600000000442</v>
      </c>
      <c r="S41" s="1">
        <f t="shared" si="7"/>
        <v>7306.5468454545817</v>
      </c>
      <c r="T41" s="3"/>
      <c r="U41" s="3"/>
      <c r="W41">
        <f t="shared" si="1"/>
        <v>1.3427333333333319E-2</v>
      </c>
      <c r="X41">
        <f t="shared" si="8"/>
        <v>0.2460630450087663</v>
      </c>
      <c r="Y41" s="1">
        <f t="shared" si="2"/>
        <v>6710.8103184209058</v>
      </c>
      <c r="Z41" s="3"/>
      <c r="AA41" s="3"/>
    </row>
    <row r="42" spans="1:27" x14ac:dyDescent="0.25">
      <c r="A42">
        <v>40</v>
      </c>
      <c r="C42" s="2">
        <v>45250</v>
      </c>
      <c r="D42" t="s">
        <v>49</v>
      </c>
      <c r="E42" t="s">
        <v>50</v>
      </c>
      <c r="F42" t="s">
        <v>25</v>
      </c>
      <c r="G42">
        <v>-366.2</v>
      </c>
      <c r="I42">
        <v>34000</v>
      </c>
      <c r="M42">
        <f t="shared" si="3"/>
        <v>1.3591679399999999</v>
      </c>
      <c r="N42" s="1">
        <f t="shared" si="4"/>
        <v>40.799999999998022</v>
      </c>
      <c r="O42" s="1">
        <f t="shared" si="0"/>
        <v>46252.509959999988</v>
      </c>
      <c r="P42" s="1">
        <f t="shared" si="5"/>
        <v>38085.130000000048</v>
      </c>
      <c r="Q42" s="1">
        <v>29652.87</v>
      </c>
      <c r="R42" s="1">
        <f t="shared" si="9"/>
        <v>8432.2600000000493</v>
      </c>
      <c r="S42" s="1">
        <f t="shared" si="7"/>
        <v>16303.111259999989</v>
      </c>
      <c r="T42" s="3"/>
      <c r="U42" s="3"/>
      <c r="W42">
        <f t="shared" si="1"/>
        <v>1.0770588235294117E-2</v>
      </c>
      <c r="X42">
        <f t="shared" si="8"/>
        <v>0.25683363324406044</v>
      </c>
      <c r="Y42" s="1">
        <f t="shared" si="2"/>
        <v>8732.3435302980542</v>
      </c>
      <c r="Z42" s="3"/>
      <c r="AA42" s="3"/>
    </row>
    <row r="43" spans="1:27" x14ac:dyDescent="0.25">
      <c r="A43">
        <v>41</v>
      </c>
      <c r="C43" s="2">
        <v>45280</v>
      </c>
      <c r="D43" t="s">
        <v>65</v>
      </c>
      <c r="E43" t="s">
        <v>66</v>
      </c>
      <c r="F43" t="s">
        <v>25</v>
      </c>
      <c r="G43">
        <v>750</v>
      </c>
      <c r="H43">
        <v>-1.9181589999999998E-2</v>
      </c>
      <c r="I43">
        <v>39100</v>
      </c>
      <c r="M43">
        <f t="shared" si="3"/>
        <v>1.3399863499999998</v>
      </c>
      <c r="N43" s="1">
        <f t="shared" si="4"/>
        <v>790.79999999999802</v>
      </c>
      <c r="O43" s="1">
        <f t="shared" si="0"/>
        <v>53184.266284999983</v>
      </c>
      <c r="P43" s="1">
        <f t="shared" si="5"/>
        <v>38085.130000000048</v>
      </c>
      <c r="Q43" s="1">
        <v>29652.87</v>
      </c>
      <c r="R43" s="1">
        <f t="shared" si="9"/>
        <v>8432.2600000000493</v>
      </c>
      <c r="S43" s="1">
        <f t="shared" si="7"/>
        <v>23234.867584999985</v>
      </c>
      <c r="W43">
        <f t="shared" si="1"/>
        <v>0</v>
      </c>
      <c r="X43">
        <f t="shared" si="8"/>
        <v>0.25683363324406044</v>
      </c>
      <c r="Y43" s="1">
        <f t="shared" si="2"/>
        <v>10042.195059842763</v>
      </c>
    </row>
    <row r="44" spans="1:27" x14ac:dyDescent="0.25">
      <c r="A44">
        <v>42</v>
      </c>
      <c r="C44" s="2">
        <v>45280</v>
      </c>
      <c r="D44" t="s">
        <v>49</v>
      </c>
      <c r="E44" t="s">
        <v>50</v>
      </c>
      <c r="F44" t="s">
        <v>25</v>
      </c>
      <c r="G44">
        <v>-366.2</v>
      </c>
      <c r="I44">
        <v>39100</v>
      </c>
      <c r="M44">
        <f t="shared" si="3"/>
        <v>1.3399863499999998</v>
      </c>
      <c r="N44" s="1">
        <f t="shared" si="4"/>
        <v>424.59999999999803</v>
      </c>
      <c r="O44" s="1">
        <f t="shared" si="0"/>
        <v>52818.066284999986</v>
      </c>
      <c r="P44" s="1">
        <f t="shared" si="5"/>
        <v>37718.930000000051</v>
      </c>
      <c r="Q44" s="1">
        <v>29434.69</v>
      </c>
      <c r="R44" s="1">
        <f t="shared" si="9"/>
        <v>8284.2400000000525</v>
      </c>
      <c r="S44" s="1">
        <f t="shared" si="7"/>
        <v>23089.029384999987</v>
      </c>
      <c r="W44">
        <f t="shared" si="1"/>
        <v>9.3657289002557539E-3</v>
      </c>
      <c r="X44">
        <f t="shared" si="8"/>
        <v>0.26619936214431622</v>
      </c>
      <c r="Y44" s="1">
        <f t="shared" si="2"/>
        <v>10408.395059842764</v>
      </c>
    </row>
  </sheetData>
  <autoFilter ref="A1:P38" xr:uid="{00000000-0009-0000-0000-000000000000}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workbookViewId="0"/>
  </sheetViews>
  <sheetFormatPr defaultColWidth="8.6640625" defaultRowHeight="13.2" x14ac:dyDescent="0.25"/>
  <cols>
    <col min="1" max="1025" width="11.5546875" customWidth="1"/>
  </cols>
  <sheetData>
    <row r="1" spans="1:6" x14ac:dyDescent="0.25">
      <c r="A1" t="s">
        <v>0</v>
      </c>
      <c r="B1" t="s">
        <v>2</v>
      </c>
      <c r="C1" t="s">
        <v>67</v>
      </c>
      <c r="D1" t="s">
        <v>68</v>
      </c>
    </row>
    <row r="2" spans="1:6" x14ac:dyDescent="0.25">
      <c r="A2">
        <v>1</v>
      </c>
      <c r="B2" s="2">
        <v>44764</v>
      </c>
      <c r="C2">
        <v>1.4999999999999999E-2</v>
      </c>
      <c r="D2">
        <f>C2</f>
        <v>1.4999999999999999E-2</v>
      </c>
    </row>
    <row r="3" spans="1:6" x14ac:dyDescent="0.25">
      <c r="A3">
        <v>2</v>
      </c>
      <c r="B3" s="2">
        <v>44764</v>
      </c>
      <c r="C3">
        <v>0.1933</v>
      </c>
      <c r="D3">
        <f t="shared" ref="D3:D8" si="0">D2+C3</f>
        <v>0.20829999999999999</v>
      </c>
    </row>
    <row r="4" spans="1:6" x14ac:dyDescent="0.25">
      <c r="A4">
        <v>3</v>
      </c>
      <c r="B4" s="2">
        <v>44790</v>
      </c>
      <c r="C4">
        <v>0.21</v>
      </c>
      <c r="D4">
        <f t="shared" si="0"/>
        <v>0.41830000000000001</v>
      </c>
      <c r="F4" t="s">
        <v>69</v>
      </c>
    </row>
    <row r="5" spans="1:6" x14ac:dyDescent="0.25">
      <c r="A5">
        <v>4</v>
      </c>
      <c r="B5" s="2">
        <v>44813</v>
      </c>
      <c r="C5">
        <v>0.2445</v>
      </c>
      <c r="D5">
        <f t="shared" si="0"/>
        <v>0.66280000000000006</v>
      </c>
    </row>
    <row r="6" spans="1:6" x14ac:dyDescent="0.25">
      <c r="A6">
        <v>5</v>
      </c>
      <c r="B6" s="2">
        <v>44826</v>
      </c>
      <c r="C6">
        <v>0.25</v>
      </c>
      <c r="D6">
        <f t="shared" si="0"/>
        <v>0.91280000000000006</v>
      </c>
    </row>
    <row r="7" spans="1:6" x14ac:dyDescent="0.25">
      <c r="A7">
        <v>6</v>
      </c>
      <c r="B7" s="2">
        <v>44858</v>
      </c>
      <c r="C7">
        <v>0.25</v>
      </c>
      <c r="D7">
        <f t="shared" si="0"/>
        <v>1.1628000000000001</v>
      </c>
    </row>
    <row r="8" spans="1:6" x14ac:dyDescent="0.25">
      <c r="A8">
        <v>7</v>
      </c>
      <c r="B8" s="2">
        <v>44885</v>
      </c>
      <c r="C8">
        <v>0.30640000000000001</v>
      </c>
      <c r="D8">
        <f t="shared" si="0"/>
        <v>1.4692000000000001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9"/>
  <sheetViews>
    <sheetView zoomScale="130" zoomScaleNormal="130" workbookViewId="0">
      <selection activeCell="F24" sqref="F24"/>
    </sheetView>
  </sheetViews>
  <sheetFormatPr defaultColWidth="8.6640625" defaultRowHeight="13.2" x14ac:dyDescent="0.25"/>
  <cols>
    <col min="1" max="1" width="11.5546875" customWidth="1"/>
    <col min="2" max="2" width="16.5546875" customWidth="1"/>
    <col min="3" max="3" width="15.21875" customWidth="1"/>
    <col min="4" max="4" width="14.6640625" customWidth="1"/>
    <col min="5" max="6" width="11.5546875" customWidth="1"/>
    <col min="7" max="8" width="18.5546875" customWidth="1"/>
    <col min="9" max="1025" width="11.5546875" customWidth="1"/>
  </cols>
  <sheetData>
    <row r="1" spans="1:12" x14ac:dyDescent="0.25">
      <c r="A1" t="s">
        <v>2</v>
      </c>
      <c r="B1" t="s">
        <v>70</v>
      </c>
      <c r="C1" t="s">
        <v>71</v>
      </c>
      <c r="D1" t="s">
        <v>72</v>
      </c>
      <c r="E1" t="s">
        <v>73</v>
      </c>
      <c r="F1" t="s">
        <v>74</v>
      </c>
      <c r="G1" t="s">
        <v>75</v>
      </c>
      <c r="H1" t="s">
        <v>76</v>
      </c>
      <c r="I1" t="s">
        <v>77</v>
      </c>
      <c r="J1" t="s">
        <v>78</v>
      </c>
      <c r="K1" t="s">
        <v>75</v>
      </c>
      <c r="L1" t="s">
        <v>79</v>
      </c>
    </row>
    <row r="2" spans="1:12" x14ac:dyDescent="0.25">
      <c r="A2" s="2">
        <v>44743</v>
      </c>
      <c r="B2" s="5">
        <v>33000.199040767402</v>
      </c>
      <c r="C2" s="5">
        <v>43944.33</v>
      </c>
      <c r="D2" s="6">
        <v>0.20830000000000001</v>
      </c>
      <c r="E2" s="7">
        <v>24004.796163069499</v>
      </c>
      <c r="F2" s="7">
        <v>-330</v>
      </c>
      <c r="G2" s="7"/>
      <c r="H2" s="7"/>
      <c r="I2">
        <v>0</v>
      </c>
      <c r="J2" s="7">
        <v>0</v>
      </c>
      <c r="K2" s="7"/>
    </row>
    <row r="3" spans="1:12" x14ac:dyDescent="0.25">
      <c r="A3" s="2">
        <v>44774</v>
      </c>
      <c r="B3" s="5">
        <v>33065.282666666702</v>
      </c>
      <c r="C3" s="5">
        <v>43608.13</v>
      </c>
      <c r="D3" s="6">
        <v>0.41830000000000001</v>
      </c>
      <c r="E3" s="7">
        <v>24186.666666666701</v>
      </c>
      <c r="F3" s="7">
        <v>-1342.1152999999999</v>
      </c>
      <c r="G3" s="7">
        <f t="shared" ref="G3:G19" si="0">(F3+F2)/2</f>
        <v>-836.05764999999997</v>
      </c>
      <c r="H3" s="7">
        <f t="shared" ref="H3:H19" si="1">G3+H2</f>
        <v>-836.05764999999997</v>
      </c>
      <c r="I3">
        <v>1.6645454545454502E-2</v>
      </c>
      <c r="J3" s="7">
        <v>366.2</v>
      </c>
      <c r="K3" s="7">
        <f t="shared" ref="K3:K19" si="2">(J3+J2)/2</f>
        <v>183.1</v>
      </c>
      <c r="L3" s="7">
        <f t="shared" ref="L3:L19" si="3">K3+L2</f>
        <v>183.1</v>
      </c>
    </row>
    <row r="4" spans="1:12" x14ac:dyDescent="0.25">
      <c r="A4" s="2">
        <v>44805</v>
      </c>
      <c r="B4" s="5">
        <v>30185.919999999998</v>
      </c>
      <c r="C4" s="5">
        <v>43271.93</v>
      </c>
      <c r="D4" s="6">
        <v>0.66279999999999994</v>
      </c>
      <c r="E4" s="7">
        <v>20000</v>
      </c>
      <c r="F4" s="7">
        <v>-2398.4105</v>
      </c>
      <c r="G4" s="7">
        <f t="shared" si="0"/>
        <v>-1870.2628999999999</v>
      </c>
      <c r="H4" s="7">
        <f t="shared" si="1"/>
        <v>-2706.3205499999999</v>
      </c>
      <c r="I4">
        <v>3.4955454545454498E-2</v>
      </c>
      <c r="J4" s="7">
        <v>699.10909090909104</v>
      </c>
      <c r="K4" s="7">
        <f t="shared" si="2"/>
        <v>532.65454545454554</v>
      </c>
      <c r="L4" s="7">
        <f t="shared" si="3"/>
        <v>715.75454545454556</v>
      </c>
    </row>
    <row r="5" spans="1:12" x14ac:dyDescent="0.25">
      <c r="A5" s="2">
        <v>44835</v>
      </c>
      <c r="B5" s="5">
        <v>29791</v>
      </c>
      <c r="C5" s="5">
        <v>42935.73</v>
      </c>
      <c r="D5" s="6">
        <v>0.91279999999999994</v>
      </c>
      <c r="E5" s="7">
        <v>20000</v>
      </c>
      <c r="F5" s="7">
        <v>-2559.0855999999999</v>
      </c>
      <c r="G5" s="7">
        <f t="shared" si="0"/>
        <v>-2478.7480500000001</v>
      </c>
      <c r="H5" s="7">
        <f t="shared" si="1"/>
        <v>-5185.0686000000005</v>
      </c>
      <c r="I5">
        <v>5.3265454545454602E-2</v>
      </c>
      <c r="J5" s="7">
        <v>1065.3090909090899</v>
      </c>
      <c r="K5" s="7">
        <f t="shared" si="2"/>
        <v>882.20909090909049</v>
      </c>
      <c r="L5" s="7">
        <f t="shared" si="3"/>
        <v>1597.9636363636359</v>
      </c>
    </row>
    <row r="6" spans="1:12" x14ac:dyDescent="0.25">
      <c r="A6" s="2">
        <v>44866</v>
      </c>
      <c r="B6" s="5">
        <v>25140</v>
      </c>
      <c r="C6" s="5">
        <v>42479</v>
      </c>
      <c r="D6" s="6">
        <v>1.1628000000000001</v>
      </c>
      <c r="E6" s="7">
        <v>16299.918500407501</v>
      </c>
      <c r="F6" s="7">
        <v>-6912.43541803281</v>
      </c>
      <c r="G6" s="7">
        <f t="shared" si="0"/>
        <v>-4735.7605090164052</v>
      </c>
      <c r="H6" s="7">
        <f t="shared" si="1"/>
        <v>-9920.8291090164057</v>
      </c>
      <c r="I6">
        <v>7.5603654545454604E-2</v>
      </c>
      <c r="J6" s="7">
        <v>1239.4041728763</v>
      </c>
      <c r="K6" s="7">
        <f t="shared" si="2"/>
        <v>1152.3566318926951</v>
      </c>
      <c r="L6" s="7">
        <f t="shared" si="3"/>
        <v>2750.320268256331</v>
      </c>
    </row>
    <row r="7" spans="1:12" x14ac:dyDescent="0.25">
      <c r="A7" s="2">
        <v>44896</v>
      </c>
      <c r="B7" s="5">
        <v>24382.36</v>
      </c>
      <c r="C7" s="5">
        <v>42113.33</v>
      </c>
      <c r="D7" s="6">
        <v>1.4692000000000001</v>
      </c>
      <c r="E7" s="7">
        <v>15800</v>
      </c>
      <c r="F7" s="7">
        <v>-6156.9452000000001</v>
      </c>
      <c r="G7" s="7">
        <f t="shared" si="0"/>
        <v>-6534.6903090164051</v>
      </c>
      <c r="H7" s="7">
        <f t="shared" si="1"/>
        <v>-16455.519418032811</v>
      </c>
      <c r="I7">
        <v>9.7144831016042807E-2</v>
      </c>
      <c r="J7" s="7">
        <v>1651.46212727273</v>
      </c>
      <c r="K7" s="7">
        <f t="shared" si="2"/>
        <v>1445.433150074515</v>
      </c>
      <c r="L7" s="7">
        <f t="shared" si="3"/>
        <v>4195.7534183308462</v>
      </c>
    </row>
    <row r="8" spans="1:12" x14ac:dyDescent="0.25">
      <c r="A8" s="2">
        <v>44927</v>
      </c>
      <c r="B8" s="5">
        <v>28717.599999999999</v>
      </c>
      <c r="C8" s="5">
        <v>41747.129999999997</v>
      </c>
      <c r="D8" s="6">
        <v>1.4692000000000001</v>
      </c>
      <c r="E8" s="7">
        <v>19000</v>
      </c>
      <c r="F8" s="7">
        <v>-3376.1297</v>
      </c>
      <c r="G8" s="7">
        <f t="shared" si="0"/>
        <v>-4766.5374499999998</v>
      </c>
      <c r="H8" s="7">
        <f t="shared" si="1"/>
        <v>-21222.056868032811</v>
      </c>
      <c r="I8">
        <v>0.116418515226569</v>
      </c>
      <c r="J8" s="7">
        <v>2211.9517893048101</v>
      </c>
      <c r="K8" s="7">
        <f t="shared" si="2"/>
        <v>1931.70695828877</v>
      </c>
      <c r="L8" s="7">
        <f t="shared" si="3"/>
        <v>6127.460376619616</v>
      </c>
    </row>
    <row r="9" spans="1:12" x14ac:dyDescent="0.25">
      <c r="A9" s="2">
        <v>44958</v>
      </c>
      <c r="B9" s="5">
        <v>34407.4424</v>
      </c>
      <c r="C9" s="5">
        <v>41380.93</v>
      </c>
      <c r="D9" s="6">
        <v>1.4692000000000001</v>
      </c>
      <c r="E9" s="7">
        <v>23122</v>
      </c>
      <c r="F9" s="7">
        <v>2523.3685</v>
      </c>
      <c r="G9" s="7">
        <f t="shared" si="0"/>
        <v>-426.38059999999996</v>
      </c>
      <c r="H9" s="7">
        <f t="shared" si="1"/>
        <v>-21648.437468032811</v>
      </c>
      <c r="I9">
        <v>0.132256245526716</v>
      </c>
      <c r="J9" s="7">
        <v>3058.0289090687302</v>
      </c>
      <c r="K9" s="7">
        <f t="shared" si="2"/>
        <v>2634.9903491867699</v>
      </c>
      <c r="L9" s="7">
        <f t="shared" si="3"/>
        <v>8762.4507258063859</v>
      </c>
    </row>
    <row r="10" spans="1:12" x14ac:dyDescent="0.25">
      <c r="A10" s="2">
        <v>44986</v>
      </c>
      <c r="B10" s="5">
        <v>38735.3364</v>
      </c>
      <c r="C10" s="5">
        <v>41014.730000000003</v>
      </c>
      <c r="D10" s="6">
        <v>1.4692000000000001</v>
      </c>
      <c r="E10" s="7">
        <v>26317</v>
      </c>
      <c r="F10" s="7">
        <v>7061.9687000000004</v>
      </c>
      <c r="G10" s="7">
        <f t="shared" si="0"/>
        <v>4792.6686</v>
      </c>
      <c r="H10" s="7">
        <f t="shared" si="1"/>
        <v>-16855.76886803281</v>
      </c>
      <c r="I10">
        <v>0.14617120543855999</v>
      </c>
      <c r="J10" s="7">
        <v>3846.7876135265901</v>
      </c>
      <c r="K10" s="7">
        <f t="shared" si="2"/>
        <v>3452.4082612976599</v>
      </c>
      <c r="L10" s="7">
        <f t="shared" si="3"/>
        <v>12214.858987104046</v>
      </c>
    </row>
    <row r="11" spans="1:12" x14ac:dyDescent="0.25">
      <c r="A11" s="2">
        <v>45017</v>
      </c>
      <c r="B11" s="5">
        <v>36926.241941</v>
      </c>
      <c r="C11" s="5">
        <v>40648.53</v>
      </c>
      <c r="D11" s="6">
        <v>1.44355897</v>
      </c>
      <c r="E11" s="7">
        <v>27300</v>
      </c>
      <c r="F11" s="7">
        <v>5464.6308410000001</v>
      </c>
      <c r="G11" s="7">
        <f t="shared" si="0"/>
        <v>6263.2997704999998</v>
      </c>
      <c r="H11" s="7">
        <f t="shared" si="1"/>
        <v>-10592.46909753281</v>
      </c>
      <c r="I11">
        <v>0.160645513738955</v>
      </c>
      <c r="J11" s="7">
        <v>4064.33149759557</v>
      </c>
      <c r="K11" s="7">
        <f t="shared" si="2"/>
        <v>3955.5595555610798</v>
      </c>
      <c r="L11" s="7">
        <f t="shared" si="3"/>
        <v>16170.418542665126</v>
      </c>
    </row>
    <row r="12" spans="1:12" x14ac:dyDescent="0.25">
      <c r="A12" s="2">
        <v>45047</v>
      </c>
      <c r="B12" s="5">
        <v>35982.618352999998</v>
      </c>
      <c r="C12" s="5">
        <v>40282.33</v>
      </c>
      <c r="D12" s="6">
        <v>1.44355897</v>
      </c>
      <c r="E12" s="7">
        <v>25300</v>
      </c>
      <c r="F12" s="7">
        <v>4733.824353</v>
      </c>
      <c r="G12" s="7">
        <f t="shared" si="0"/>
        <v>5099.2275970000001</v>
      </c>
      <c r="H12" s="7">
        <f t="shared" si="1"/>
        <v>-5493.2415005328103</v>
      </c>
      <c r="I12">
        <v>0.175352341048192</v>
      </c>
      <c r="J12" s="7">
        <v>4366.2732920999897</v>
      </c>
      <c r="K12" s="7">
        <f t="shared" si="2"/>
        <v>4215.3023948477803</v>
      </c>
      <c r="L12" s="7">
        <f t="shared" si="3"/>
        <v>20385.720937512906</v>
      </c>
    </row>
    <row r="13" spans="1:12" x14ac:dyDescent="0.25">
      <c r="A13" s="2">
        <v>45078</v>
      </c>
      <c r="B13" s="5">
        <v>39080.959761999999</v>
      </c>
      <c r="C13" s="5">
        <v>39916.129999999997</v>
      </c>
      <c r="D13" s="6">
        <v>1.4179179399999999</v>
      </c>
      <c r="E13" s="7">
        <v>24900</v>
      </c>
      <c r="F13" s="7">
        <v>8046.0433620000003</v>
      </c>
      <c r="G13" s="7">
        <f t="shared" si="0"/>
        <v>6389.9338575000002</v>
      </c>
      <c r="H13" s="7">
        <f t="shared" si="1"/>
        <v>896.69235696718988</v>
      </c>
      <c r="I13">
        <v>0.18876626046211201</v>
      </c>
      <c r="J13" s="7">
        <v>5153.3189106156497</v>
      </c>
      <c r="K13" s="7">
        <f t="shared" si="2"/>
        <v>4759.7961013578197</v>
      </c>
      <c r="L13" s="7">
        <f t="shared" si="3"/>
        <v>25145.517038870727</v>
      </c>
    </row>
    <row r="14" spans="1:12" x14ac:dyDescent="0.25">
      <c r="A14" s="2">
        <v>45108</v>
      </c>
      <c r="B14" s="5">
        <v>38005.800792000002</v>
      </c>
      <c r="C14" s="5">
        <v>39549.93</v>
      </c>
      <c r="D14" s="6">
        <v>1.4179179399999999</v>
      </c>
      <c r="E14" s="7">
        <v>26800</v>
      </c>
      <c r="F14" s="7">
        <v>7185.8325919999997</v>
      </c>
      <c r="G14" s="7">
        <f t="shared" si="0"/>
        <v>7615.9379769999996</v>
      </c>
      <c r="H14" s="7">
        <f t="shared" si="1"/>
        <v>8512.6303339671904</v>
      </c>
      <c r="I14">
        <v>0.20243043956658899</v>
      </c>
      <c r="J14" s="7">
        <v>5425.1357803846004</v>
      </c>
      <c r="K14" s="7">
        <f t="shared" si="2"/>
        <v>5289.227345500125</v>
      </c>
      <c r="L14" s="7">
        <f t="shared" si="3"/>
        <v>30434.744384370853</v>
      </c>
    </row>
    <row r="15" spans="1:12" x14ac:dyDescent="0.25">
      <c r="A15" s="2">
        <v>45139</v>
      </c>
      <c r="B15" s="5">
        <v>33669.430560000001</v>
      </c>
      <c r="C15" s="5">
        <v>39183.730000000003</v>
      </c>
      <c r="D15" s="6">
        <v>1.3866679399999999</v>
      </c>
      <c r="E15" s="7">
        <v>24000</v>
      </c>
      <c r="F15" s="7">
        <v>3065.4811599999998</v>
      </c>
      <c r="G15" s="7">
        <f t="shared" si="0"/>
        <v>5125.656876</v>
      </c>
      <c r="H15" s="7">
        <f t="shared" si="1"/>
        <v>13638.287209967191</v>
      </c>
      <c r="I15">
        <v>0.217688772899923</v>
      </c>
      <c r="J15" s="7">
        <v>5224.5305495981502</v>
      </c>
      <c r="K15" s="7">
        <f t="shared" si="2"/>
        <v>5324.8331649913753</v>
      </c>
      <c r="L15" s="7">
        <f t="shared" si="3"/>
        <v>35759.577549362228</v>
      </c>
    </row>
    <row r="16" spans="1:12" x14ac:dyDescent="0.25">
      <c r="A16" s="2">
        <v>45170</v>
      </c>
      <c r="B16" s="5">
        <v>33996.564530000003</v>
      </c>
      <c r="C16" s="5">
        <v>38817.53</v>
      </c>
      <c r="D16" s="6">
        <v>1.3866679399999999</v>
      </c>
      <c r="E16" s="7">
        <v>24500</v>
      </c>
      <c r="F16" s="7">
        <v>3609.7146299999999</v>
      </c>
      <c r="G16" s="7">
        <f t="shared" si="0"/>
        <v>3337.5978949999999</v>
      </c>
      <c r="H16" s="7">
        <f t="shared" si="1"/>
        <v>16975.88510496719</v>
      </c>
      <c r="I16">
        <v>0.23263571167543301</v>
      </c>
      <c r="J16" s="7">
        <v>5699.5749360481104</v>
      </c>
      <c r="K16" s="7">
        <f t="shared" si="2"/>
        <v>5462.0527428231308</v>
      </c>
      <c r="L16" s="7">
        <f t="shared" si="3"/>
        <v>41221.630292185357</v>
      </c>
    </row>
    <row r="17" spans="1:12" x14ac:dyDescent="0.25">
      <c r="A17" s="2">
        <v>45200</v>
      </c>
      <c r="B17" s="5">
        <v>37475.216545454503</v>
      </c>
      <c r="C17" s="5">
        <v>38451.33</v>
      </c>
      <c r="D17" s="6">
        <v>1.3591679400000001</v>
      </c>
      <c r="E17" s="7">
        <v>27272.727272727301</v>
      </c>
      <c r="F17" s="7">
        <v>7306.5468454544998</v>
      </c>
      <c r="G17" s="7">
        <f t="shared" si="0"/>
        <v>5458.1307377272497</v>
      </c>
      <c r="H17" s="7">
        <f t="shared" si="1"/>
        <v>22434.01584269444</v>
      </c>
      <c r="I17">
        <v>0.246063045008766</v>
      </c>
      <c r="J17" s="7">
        <v>6710.8103184209103</v>
      </c>
      <c r="K17" s="7">
        <f t="shared" si="2"/>
        <v>6205.1926272345099</v>
      </c>
      <c r="L17" s="7">
        <f t="shared" si="3"/>
        <v>47426.822919419865</v>
      </c>
    </row>
    <row r="18" spans="1:12" x14ac:dyDescent="0.25">
      <c r="A18" s="2">
        <v>45231</v>
      </c>
      <c r="B18" s="5">
        <v>46252.509960000003</v>
      </c>
      <c r="C18" s="5">
        <v>38085.129999999997</v>
      </c>
      <c r="D18" s="6">
        <v>1.3591679400000001</v>
      </c>
      <c r="E18" s="7">
        <v>34000</v>
      </c>
      <c r="F18" s="7">
        <v>16303.11126</v>
      </c>
      <c r="G18" s="7">
        <f t="shared" si="0"/>
        <v>11804.829052727249</v>
      </c>
      <c r="H18" s="7">
        <f t="shared" si="1"/>
        <v>34238.844895421687</v>
      </c>
      <c r="I18">
        <v>0.25683363324406</v>
      </c>
      <c r="J18" s="7">
        <v>8732.3435302980506</v>
      </c>
      <c r="K18" s="7">
        <f t="shared" si="2"/>
        <v>7721.5769243594805</v>
      </c>
      <c r="L18" s="7">
        <f t="shared" si="3"/>
        <v>55148.399843779349</v>
      </c>
    </row>
    <row r="19" spans="1:12" x14ac:dyDescent="0.25">
      <c r="A19" s="2">
        <v>45261</v>
      </c>
      <c r="B19">
        <v>52818.066284999986</v>
      </c>
      <c r="C19">
        <v>37718.930000000051</v>
      </c>
      <c r="D19">
        <v>1.33998635</v>
      </c>
      <c r="E19">
        <v>39100</v>
      </c>
      <c r="F19" s="7">
        <v>23089.029384999987</v>
      </c>
      <c r="G19" s="7">
        <f t="shared" si="0"/>
        <v>19696.070322499992</v>
      </c>
      <c r="H19" s="7">
        <f t="shared" si="1"/>
        <v>53934.915217921676</v>
      </c>
      <c r="I19">
        <v>0.26619936214431622</v>
      </c>
      <c r="J19">
        <v>10408.395059842764</v>
      </c>
      <c r="K19" s="7">
        <f t="shared" si="2"/>
        <v>9570.3692950704062</v>
      </c>
      <c r="L19" s="7">
        <f t="shared" si="3"/>
        <v>64718.769138849755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7391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register</vt:lpstr>
      <vt:lpstr>to_cold</vt:lpstr>
      <vt:lpstr>charts</vt:lpstr>
      <vt:lpstr>register!_FilterDatabase_0_0</vt:lpstr>
      <vt:lpstr>register!_FilterDatabase_0_0_0</vt:lpstr>
      <vt:lpstr>register!_FilterDatabase_0_0_0_0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Pablo Martin</cp:lastModifiedBy>
  <cp:revision>74</cp:revision>
  <dcterms:created xsi:type="dcterms:W3CDTF">2022-07-18T09:27:58Z</dcterms:created>
  <dcterms:modified xsi:type="dcterms:W3CDTF">2023-12-20T09:22:10Z</dcterms:modified>
  <dc:language>en-US</dc:language>
</cp:coreProperties>
</file>